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3" r:id="rId12"/>
    <sheet name="2023" sheetId="12" r:id="rId13"/>
  </sheets>
  <externalReferences>
    <externalReference r:id="rId14"/>
  </externalReferences>
  <definedNames>
    <definedName name="ORG">[1]Титульный!$H$18</definedName>
  </definedNames>
  <calcPr calcId="145621" iterate="1"/>
</workbook>
</file>

<file path=xl/calcChain.xml><?xml version="1.0" encoding="utf-8"?>
<calcChain xmlns="http://schemas.openxmlformats.org/spreadsheetml/2006/main">
  <c r="J151" i="12" l="1"/>
  <c r="K130" i="12"/>
  <c r="J130" i="12"/>
  <c r="K91" i="12"/>
  <c r="L91" i="12"/>
  <c r="J91" i="12"/>
  <c r="J89" i="12"/>
  <c r="K89" i="12"/>
  <c r="L89" i="12"/>
  <c r="I89" i="12"/>
  <c r="J86" i="12"/>
  <c r="K86" i="12"/>
  <c r="I86" i="12"/>
  <c r="J83" i="12"/>
  <c r="K78" i="12"/>
  <c r="L78" i="12"/>
  <c r="J78" i="12"/>
  <c r="L72" i="12"/>
  <c r="K71" i="12"/>
  <c r="K70" i="12"/>
  <c r="K66" i="12"/>
  <c r="K67" i="12"/>
  <c r="J65" i="12"/>
  <c r="K65" i="12"/>
  <c r="I65" i="12"/>
  <c r="L51" i="12"/>
  <c r="K51" i="12"/>
  <c r="J51" i="12"/>
  <c r="L49" i="12"/>
  <c r="K49" i="12"/>
  <c r="J49" i="12"/>
  <c r="I49" i="12"/>
  <c r="J43" i="12"/>
  <c r="L38" i="12"/>
  <c r="K38" i="12"/>
  <c r="J38" i="12"/>
  <c r="K26" i="12"/>
  <c r="H66" i="12" s="1"/>
  <c r="K27" i="12"/>
  <c r="H27" i="12" s="1"/>
  <c r="J25" i="12"/>
  <c r="J23" i="12" s="1"/>
  <c r="K25" i="12"/>
  <c r="I25" i="12"/>
  <c r="H149" i="12"/>
  <c r="H147" i="12"/>
  <c r="H146" i="12"/>
  <c r="H145" i="12"/>
  <c r="L144" i="12"/>
  <c r="K144" i="12"/>
  <c r="J144" i="12"/>
  <c r="I144" i="12"/>
  <c r="H144" i="12"/>
  <c r="H143" i="12"/>
  <c r="H142" i="12"/>
  <c r="L141" i="12"/>
  <c r="K141" i="12"/>
  <c r="J141" i="12"/>
  <c r="I141" i="12"/>
  <c r="H141" i="12" s="1"/>
  <c r="H140" i="12"/>
  <c r="L139" i="12"/>
  <c r="K139" i="12"/>
  <c r="K138" i="12" s="1"/>
  <c r="H138" i="12" s="1"/>
  <c r="J139" i="12"/>
  <c r="I139" i="12"/>
  <c r="H139" i="12" s="1"/>
  <c r="L138" i="12"/>
  <c r="J138" i="12"/>
  <c r="I138" i="12"/>
  <c r="H137" i="12"/>
  <c r="H136" i="12"/>
  <c r="H135" i="12"/>
  <c r="L134" i="12"/>
  <c r="K134" i="12"/>
  <c r="J134" i="12"/>
  <c r="I134" i="12"/>
  <c r="I132" i="12" s="1"/>
  <c r="H132" i="12" s="1"/>
  <c r="H134" i="12"/>
  <c r="H133" i="12"/>
  <c r="L132" i="12"/>
  <c r="K132" i="12"/>
  <c r="J132" i="12"/>
  <c r="I130" i="12"/>
  <c r="I128" i="12" s="1"/>
  <c r="J129" i="12"/>
  <c r="H129" i="12" s="1"/>
  <c r="H127" i="12"/>
  <c r="H125" i="12"/>
  <c r="H124" i="12"/>
  <c r="H123" i="12"/>
  <c r="L122" i="12"/>
  <c r="K122" i="12"/>
  <c r="J122" i="12"/>
  <c r="I122" i="12"/>
  <c r="H122" i="12"/>
  <c r="H121" i="12"/>
  <c r="H120" i="12"/>
  <c r="H119" i="12"/>
  <c r="H118" i="12"/>
  <c r="H117" i="12"/>
  <c r="H116" i="12"/>
  <c r="L115" i="12"/>
  <c r="K115" i="12"/>
  <c r="J115" i="12"/>
  <c r="I115" i="12"/>
  <c r="H115" i="12" s="1"/>
  <c r="H114" i="12"/>
  <c r="H113" i="12"/>
  <c r="L112" i="12"/>
  <c r="K112" i="12"/>
  <c r="J112" i="12"/>
  <c r="I112" i="12"/>
  <c r="H112" i="12"/>
  <c r="H111" i="12"/>
  <c r="H110" i="12"/>
  <c r="L109" i="12"/>
  <c r="K109" i="12"/>
  <c r="K108" i="12" s="1"/>
  <c r="J109" i="12"/>
  <c r="I109" i="12"/>
  <c r="H109" i="12" s="1"/>
  <c r="L108" i="12"/>
  <c r="J108" i="12"/>
  <c r="I108" i="12"/>
  <c r="I106" i="12" s="1"/>
  <c r="H107" i="12"/>
  <c r="L106" i="12"/>
  <c r="J106" i="12"/>
  <c r="J105" i="12" s="1"/>
  <c r="L105" i="12"/>
  <c r="H104" i="12"/>
  <c r="H103" i="12"/>
  <c r="H102" i="12"/>
  <c r="L101" i="12"/>
  <c r="L99" i="12" s="1"/>
  <c r="K101" i="12"/>
  <c r="J101" i="12"/>
  <c r="I101" i="12"/>
  <c r="H101" i="12"/>
  <c r="H100" i="12"/>
  <c r="K99" i="12"/>
  <c r="J99" i="12"/>
  <c r="I99" i="12"/>
  <c r="H99" i="12" s="1"/>
  <c r="H97" i="12"/>
  <c r="H96" i="12"/>
  <c r="H95" i="12"/>
  <c r="H91" i="12"/>
  <c r="H90" i="12"/>
  <c r="L92" i="12"/>
  <c r="K92" i="12"/>
  <c r="J92" i="12"/>
  <c r="H88" i="12"/>
  <c r="H87" i="12"/>
  <c r="H85" i="12"/>
  <c r="H83" i="12"/>
  <c r="D83" i="12"/>
  <c r="L81" i="12"/>
  <c r="K81" i="12"/>
  <c r="J81" i="12"/>
  <c r="I81" i="12"/>
  <c r="H80" i="12"/>
  <c r="H79" i="12"/>
  <c r="L75" i="12"/>
  <c r="H77" i="12"/>
  <c r="H76" i="12"/>
  <c r="K75" i="12"/>
  <c r="H74" i="12"/>
  <c r="H73" i="12"/>
  <c r="J69" i="12"/>
  <c r="I69" i="12"/>
  <c r="H67" i="12"/>
  <c r="D67" i="12"/>
  <c r="D66" i="12"/>
  <c r="I63" i="12"/>
  <c r="D65" i="12"/>
  <c r="L63" i="12"/>
  <c r="J63" i="12"/>
  <c r="L60" i="12"/>
  <c r="K60" i="12"/>
  <c r="H60" i="12" s="1"/>
  <c r="J60" i="12"/>
  <c r="I60" i="12"/>
  <c r="L57" i="12"/>
  <c r="L55" i="12" s="1"/>
  <c r="K57" i="12"/>
  <c r="J57" i="12"/>
  <c r="I57" i="12"/>
  <c r="H57" i="12"/>
  <c r="H56" i="12"/>
  <c r="J55" i="12"/>
  <c r="L52" i="12"/>
  <c r="K52" i="12"/>
  <c r="J52" i="12"/>
  <c r="I52" i="12"/>
  <c r="H52" i="12"/>
  <c r="H51" i="12"/>
  <c r="H50" i="12"/>
  <c r="H49" i="12"/>
  <c r="H48" i="12"/>
  <c r="H47" i="12"/>
  <c r="H45" i="12"/>
  <c r="H43" i="12"/>
  <c r="D43" i="12"/>
  <c r="L41" i="12"/>
  <c r="K41" i="12"/>
  <c r="J41" i="12"/>
  <c r="I41" i="12"/>
  <c r="H41" i="12" s="1"/>
  <c r="H40" i="12"/>
  <c r="H39" i="12"/>
  <c r="H37" i="12"/>
  <c r="H36" i="12"/>
  <c r="L35" i="12"/>
  <c r="L130" i="12" s="1"/>
  <c r="K35" i="12"/>
  <c r="I35" i="12"/>
  <c r="H34" i="12"/>
  <c r="H33" i="12"/>
  <c r="J29" i="12"/>
  <c r="I29" i="12"/>
  <c r="D27" i="12"/>
  <c r="H26" i="12"/>
  <c r="D26" i="12"/>
  <c r="D25" i="12"/>
  <c r="L23" i="12"/>
  <c r="K23" i="12"/>
  <c r="I23" i="12"/>
  <c r="L20" i="12"/>
  <c r="K20" i="12"/>
  <c r="J20" i="12"/>
  <c r="I20" i="12"/>
  <c r="H20" i="12" s="1"/>
  <c r="L17" i="12"/>
  <c r="K17" i="12"/>
  <c r="J17" i="12"/>
  <c r="I17" i="12"/>
  <c r="H17" i="12" s="1"/>
  <c r="H16" i="12"/>
  <c r="L15" i="12"/>
  <c r="I15" i="12"/>
  <c r="I46" i="12" s="1"/>
  <c r="D9" i="12"/>
  <c r="H149" i="13"/>
  <c r="H147" i="13"/>
  <c r="H146" i="13"/>
  <c r="H145" i="13"/>
  <c r="L144" i="13"/>
  <c r="K144" i="13"/>
  <c r="J144" i="13"/>
  <c r="I144" i="13"/>
  <c r="H144" i="13"/>
  <c r="H143" i="13"/>
  <c r="H142" i="13"/>
  <c r="L141" i="13"/>
  <c r="K141" i="13"/>
  <c r="J141" i="13"/>
  <c r="J139" i="13" s="1"/>
  <c r="J138" i="13" s="1"/>
  <c r="I141" i="13"/>
  <c r="H141" i="13" s="1"/>
  <c r="H140" i="13"/>
  <c r="L139" i="13"/>
  <c r="K139" i="13"/>
  <c r="K138" i="13" s="1"/>
  <c r="I139" i="13"/>
  <c r="L138" i="13"/>
  <c r="I138" i="13"/>
  <c r="H137" i="13"/>
  <c r="H136" i="13"/>
  <c r="H135" i="13"/>
  <c r="L134" i="13"/>
  <c r="K134" i="13"/>
  <c r="J134" i="13"/>
  <c r="I134" i="13"/>
  <c r="I132" i="13" s="1"/>
  <c r="H132" i="13" s="1"/>
  <c r="H134" i="13"/>
  <c r="H133" i="13"/>
  <c r="L132" i="13"/>
  <c r="K132" i="13"/>
  <c r="J132" i="13"/>
  <c r="I130" i="13"/>
  <c r="I128" i="13" s="1"/>
  <c r="J129" i="13"/>
  <c r="H129" i="13" s="1"/>
  <c r="H127" i="13"/>
  <c r="H125" i="13"/>
  <c r="H124" i="13"/>
  <c r="H123" i="13"/>
  <c r="L122" i="13"/>
  <c r="K122" i="13"/>
  <c r="J122" i="13"/>
  <c r="I122" i="13"/>
  <c r="H122" i="13"/>
  <c r="H121" i="13"/>
  <c r="H120" i="13"/>
  <c r="H119" i="13"/>
  <c r="H118" i="13"/>
  <c r="H117" i="13"/>
  <c r="H116" i="13"/>
  <c r="L115" i="13"/>
  <c r="K115" i="13"/>
  <c r="J115" i="13"/>
  <c r="I115" i="13"/>
  <c r="H115" i="13" s="1"/>
  <c r="H114" i="13"/>
  <c r="H113" i="13"/>
  <c r="L112" i="13"/>
  <c r="K112" i="13"/>
  <c r="J112" i="13"/>
  <c r="I112" i="13"/>
  <c r="H112" i="13"/>
  <c r="H111" i="13"/>
  <c r="H110" i="13"/>
  <c r="L109" i="13"/>
  <c r="K109" i="13"/>
  <c r="J109" i="13"/>
  <c r="I109" i="13"/>
  <c r="H109" i="13"/>
  <c r="L108" i="13"/>
  <c r="K108" i="13"/>
  <c r="J108" i="13"/>
  <c r="I108" i="13"/>
  <c r="H108" i="13"/>
  <c r="H107" i="13"/>
  <c r="L106" i="13"/>
  <c r="K106" i="13"/>
  <c r="J106" i="13"/>
  <c r="I106" i="13"/>
  <c r="H106" i="13"/>
  <c r="L105" i="13"/>
  <c r="K105" i="13"/>
  <c r="J105" i="13"/>
  <c r="I105" i="13"/>
  <c r="H105" i="13" s="1"/>
  <c r="H104" i="13"/>
  <c r="H103" i="13"/>
  <c r="H102" i="13"/>
  <c r="L101" i="13"/>
  <c r="K101" i="13"/>
  <c r="J101" i="13"/>
  <c r="I101" i="13"/>
  <c r="H101" i="13" s="1"/>
  <c r="H100" i="13"/>
  <c r="L99" i="13"/>
  <c r="K99" i="13"/>
  <c r="J99" i="13"/>
  <c r="H99" i="13" s="1"/>
  <c r="I99" i="13"/>
  <c r="H97" i="13"/>
  <c r="H96" i="13"/>
  <c r="H95" i="13"/>
  <c r="L91" i="13"/>
  <c r="K91" i="13"/>
  <c r="J91" i="13"/>
  <c r="H91" i="13"/>
  <c r="H90" i="13"/>
  <c r="L89" i="13"/>
  <c r="L92" i="13" s="1"/>
  <c r="K89" i="13"/>
  <c r="K92" i="13" s="1"/>
  <c r="J89" i="13"/>
  <c r="J92" i="13" s="1"/>
  <c r="I89" i="13"/>
  <c r="I92" i="13" s="1"/>
  <c r="H89" i="13"/>
  <c r="H88" i="13"/>
  <c r="H87" i="13"/>
  <c r="H85" i="13"/>
  <c r="J83" i="13"/>
  <c r="H83" i="13" s="1"/>
  <c r="D83" i="13"/>
  <c r="L81" i="13"/>
  <c r="K81" i="13"/>
  <c r="J81" i="13"/>
  <c r="I81" i="13"/>
  <c r="H81" i="13" s="1"/>
  <c r="H80" i="13"/>
  <c r="H79" i="13"/>
  <c r="L78" i="13"/>
  <c r="L75" i="13" s="1"/>
  <c r="K78" i="13"/>
  <c r="H77" i="13"/>
  <c r="H76" i="13"/>
  <c r="K75" i="13"/>
  <c r="H74" i="13"/>
  <c r="H73" i="13"/>
  <c r="J69" i="13"/>
  <c r="I69" i="13"/>
  <c r="K67" i="13"/>
  <c r="H67" i="13" s="1"/>
  <c r="D67" i="13"/>
  <c r="K66" i="13"/>
  <c r="H66" i="13"/>
  <c r="D66" i="13"/>
  <c r="K65" i="13"/>
  <c r="J65" i="13"/>
  <c r="I65" i="13"/>
  <c r="H65" i="13" s="1"/>
  <c r="D65" i="13"/>
  <c r="L63" i="13"/>
  <c r="K63" i="13"/>
  <c r="J63" i="13"/>
  <c r="I63" i="13"/>
  <c r="H63" i="13" s="1"/>
  <c r="L60" i="13"/>
  <c r="K60" i="13"/>
  <c r="J60" i="13"/>
  <c r="J55" i="13" s="1"/>
  <c r="I60" i="13"/>
  <c r="L57" i="13"/>
  <c r="L55" i="13" s="1"/>
  <c r="K57" i="13"/>
  <c r="J57" i="13"/>
  <c r="I57" i="13"/>
  <c r="H57" i="13" s="1"/>
  <c r="H56" i="13"/>
  <c r="K55" i="13"/>
  <c r="I55" i="13"/>
  <c r="L52" i="13"/>
  <c r="K52" i="13"/>
  <c r="J52" i="13"/>
  <c r="I52" i="13"/>
  <c r="H52" i="13" s="1"/>
  <c r="H51" i="13"/>
  <c r="H50" i="13"/>
  <c r="H49" i="13"/>
  <c r="H48" i="13"/>
  <c r="H47" i="13"/>
  <c r="H45" i="13"/>
  <c r="H43" i="13"/>
  <c r="D43" i="13"/>
  <c r="L41" i="13"/>
  <c r="K41" i="13"/>
  <c r="J41" i="13"/>
  <c r="I41" i="13"/>
  <c r="H41" i="13"/>
  <c r="H40" i="13"/>
  <c r="H39" i="13"/>
  <c r="J38" i="13"/>
  <c r="J78" i="13" s="1"/>
  <c r="H38" i="13"/>
  <c r="H37" i="13"/>
  <c r="H36" i="13"/>
  <c r="L35" i="13"/>
  <c r="L130" i="13" s="1"/>
  <c r="K35" i="13"/>
  <c r="K130" i="13" s="1"/>
  <c r="I35" i="13"/>
  <c r="H34" i="13"/>
  <c r="H33" i="13"/>
  <c r="J29" i="13"/>
  <c r="I29" i="13"/>
  <c r="H27" i="13"/>
  <c r="D27" i="13"/>
  <c r="H26" i="13"/>
  <c r="D26" i="13"/>
  <c r="H25" i="13"/>
  <c r="D25" i="13"/>
  <c r="L23" i="13"/>
  <c r="K23" i="13"/>
  <c r="J23" i="13"/>
  <c r="I23" i="13"/>
  <c r="H23" i="13" s="1"/>
  <c r="L20" i="13"/>
  <c r="L15" i="13" s="1"/>
  <c r="K20" i="13"/>
  <c r="J20" i="13"/>
  <c r="H20" i="13" s="1"/>
  <c r="I20" i="13"/>
  <c r="L17" i="13"/>
  <c r="K17" i="13"/>
  <c r="J17" i="13"/>
  <c r="J15" i="13" s="1"/>
  <c r="I17" i="13"/>
  <c r="H17" i="13" s="1"/>
  <c r="H16" i="13"/>
  <c r="K15" i="13"/>
  <c r="I15" i="13"/>
  <c r="I46" i="13" s="1"/>
  <c r="D9" i="13"/>
  <c r="H81" i="12" l="1"/>
  <c r="H89" i="12"/>
  <c r="K15" i="12"/>
  <c r="K63" i="12"/>
  <c r="K55" i="12" s="1"/>
  <c r="H55" i="12" s="1"/>
  <c r="H23" i="12"/>
  <c r="J15" i="12"/>
  <c r="H25" i="12"/>
  <c r="H63" i="12"/>
  <c r="I55" i="12"/>
  <c r="H65" i="12"/>
  <c r="K152" i="12"/>
  <c r="K150" i="12" s="1"/>
  <c r="K148" i="12" s="1"/>
  <c r="K128" i="12"/>
  <c r="K126" i="12" s="1"/>
  <c r="H78" i="12"/>
  <c r="J75" i="12"/>
  <c r="I105" i="12"/>
  <c r="I126" i="12"/>
  <c r="K30" i="12"/>
  <c r="L152" i="12"/>
  <c r="L150" i="12" s="1"/>
  <c r="L148" i="12" s="1"/>
  <c r="L128" i="12"/>
  <c r="L126" i="12" s="1"/>
  <c r="K106" i="12"/>
  <c r="K105" i="12" s="1"/>
  <c r="H108" i="12"/>
  <c r="I152" i="12"/>
  <c r="J35" i="12"/>
  <c r="I53" i="12"/>
  <c r="I92" i="12"/>
  <c r="H92" i="12" s="1"/>
  <c r="H38" i="12"/>
  <c r="H15" i="12"/>
  <c r="I75" i="12"/>
  <c r="H75" i="12" s="1"/>
  <c r="K152" i="13"/>
  <c r="K150" i="13" s="1"/>
  <c r="K148" i="13" s="1"/>
  <c r="K128" i="13"/>
  <c r="K126" i="13" s="1"/>
  <c r="L152" i="13"/>
  <c r="L150" i="13" s="1"/>
  <c r="L148" i="13" s="1"/>
  <c r="L128" i="13"/>
  <c r="L126" i="13" s="1"/>
  <c r="H78" i="13"/>
  <c r="J75" i="13"/>
  <c r="I86" i="13"/>
  <c r="K30" i="13"/>
  <c r="H92" i="13"/>
  <c r="H139" i="13"/>
  <c r="I126" i="13"/>
  <c r="H138" i="13"/>
  <c r="H60" i="13"/>
  <c r="I152" i="13"/>
  <c r="J35" i="13"/>
  <c r="J130" i="13" s="1"/>
  <c r="I53" i="13"/>
  <c r="H55" i="13"/>
  <c r="H130" i="13"/>
  <c r="J151" i="13"/>
  <c r="H15" i="13"/>
  <c r="I75" i="13"/>
  <c r="H75" i="13" s="1"/>
  <c r="H149" i="11"/>
  <c r="H147" i="11"/>
  <c r="H146" i="11"/>
  <c r="H145" i="11"/>
  <c r="L144" i="11"/>
  <c r="K144" i="11"/>
  <c r="J144" i="11"/>
  <c r="I144" i="11"/>
  <c r="H144" i="11" s="1"/>
  <c r="H143" i="11"/>
  <c r="H142" i="11"/>
  <c r="L141" i="11"/>
  <c r="K141" i="11"/>
  <c r="J141" i="11"/>
  <c r="I141" i="11"/>
  <c r="H141" i="11"/>
  <c r="H140" i="11"/>
  <c r="L139" i="11"/>
  <c r="L138" i="11" s="1"/>
  <c r="K139" i="11"/>
  <c r="J139" i="11"/>
  <c r="J138" i="11" s="1"/>
  <c r="I139" i="11"/>
  <c r="H139" i="11"/>
  <c r="K138" i="11"/>
  <c r="I138" i="11"/>
  <c r="H138" i="11" s="1"/>
  <c r="H137" i="11"/>
  <c r="H136" i="11"/>
  <c r="H135" i="11"/>
  <c r="L134" i="11"/>
  <c r="K134" i="11"/>
  <c r="J134" i="11"/>
  <c r="I134" i="11"/>
  <c r="H134" i="11" s="1"/>
  <c r="H133" i="11"/>
  <c r="L132" i="11"/>
  <c r="K132" i="11"/>
  <c r="J132" i="11"/>
  <c r="I132" i="11"/>
  <c r="H132" i="11" s="1"/>
  <c r="I130" i="11"/>
  <c r="I152" i="11" s="1"/>
  <c r="J129" i="11"/>
  <c r="J151" i="11" s="1"/>
  <c r="H129" i="11"/>
  <c r="I128" i="11"/>
  <c r="H127" i="11"/>
  <c r="I126" i="11"/>
  <c r="H125" i="11"/>
  <c r="H124" i="11"/>
  <c r="H123" i="11"/>
  <c r="L122" i="11"/>
  <c r="K122" i="11"/>
  <c r="J122" i="11"/>
  <c r="I122" i="11"/>
  <c r="H122" i="11" s="1"/>
  <c r="H121" i="11"/>
  <c r="H120" i="11"/>
  <c r="H119" i="11"/>
  <c r="H118" i="11"/>
  <c r="H117" i="11"/>
  <c r="H116" i="11"/>
  <c r="L115" i="11"/>
  <c r="K115" i="11"/>
  <c r="J115" i="11"/>
  <c r="H115" i="11" s="1"/>
  <c r="I115" i="11"/>
  <c r="H114" i="11"/>
  <c r="H113" i="11"/>
  <c r="L112" i="11"/>
  <c r="K112" i="11"/>
  <c r="J112" i="11"/>
  <c r="I112" i="11"/>
  <c r="H112" i="11" s="1"/>
  <c r="H111" i="11"/>
  <c r="H110" i="11"/>
  <c r="L109" i="11"/>
  <c r="L108" i="11" s="1"/>
  <c r="L106" i="11" s="1"/>
  <c r="L105" i="11" s="1"/>
  <c r="K109" i="11"/>
  <c r="J109" i="11"/>
  <c r="J108" i="11" s="1"/>
  <c r="J106" i="11" s="1"/>
  <c r="J105" i="11" s="1"/>
  <c r="I109" i="11"/>
  <c r="H109" i="11"/>
  <c r="K108" i="11"/>
  <c r="I108" i="11"/>
  <c r="H108" i="11" s="1"/>
  <c r="H107" i="11"/>
  <c r="K106" i="11"/>
  <c r="K105" i="11" s="1"/>
  <c r="I106" i="11"/>
  <c r="H104" i="11"/>
  <c r="H103" i="11"/>
  <c r="H102" i="11"/>
  <c r="L101" i="11"/>
  <c r="K101" i="11"/>
  <c r="J101" i="11"/>
  <c r="I101" i="11"/>
  <c r="H101" i="11"/>
  <c r="H100" i="11"/>
  <c r="L99" i="11"/>
  <c r="K99" i="11"/>
  <c r="J99" i="11"/>
  <c r="H99" i="11" s="1"/>
  <c r="I99" i="11"/>
  <c r="H97" i="11"/>
  <c r="H96" i="11"/>
  <c r="H95" i="11"/>
  <c r="L91" i="11"/>
  <c r="K91" i="11"/>
  <c r="J91" i="11"/>
  <c r="H91" i="11" s="1"/>
  <c r="H90" i="11"/>
  <c r="L89" i="11"/>
  <c r="L92" i="11" s="1"/>
  <c r="K89" i="11"/>
  <c r="K92" i="11" s="1"/>
  <c r="J89" i="11"/>
  <c r="J92" i="11" s="1"/>
  <c r="I89" i="11"/>
  <c r="H89" i="11" s="1"/>
  <c r="H88" i="11"/>
  <c r="H87" i="11"/>
  <c r="H85" i="11"/>
  <c r="J83" i="11"/>
  <c r="H83" i="11"/>
  <c r="D83" i="11"/>
  <c r="L81" i="11"/>
  <c r="K81" i="11"/>
  <c r="J81" i="11"/>
  <c r="I81" i="11"/>
  <c r="H81" i="11"/>
  <c r="H80" i="11"/>
  <c r="H79" i="11"/>
  <c r="L78" i="11"/>
  <c r="L75" i="11" s="1"/>
  <c r="K78" i="11"/>
  <c r="H77" i="11"/>
  <c r="H76" i="11"/>
  <c r="K75" i="11"/>
  <c r="I75" i="11"/>
  <c r="H74" i="11"/>
  <c r="H73" i="11"/>
  <c r="J69" i="11"/>
  <c r="I69" i="11"/>
  <c r="K67" i="11"/>
  <c r="H67" i="11"/>
  <c r="D67" i="11"/>
  <c r="K66" i="11"/>
  <c r="H66" i="11" s="1"/>
  <c r="D66" i="11"/>
  <c r="K65" i="11"/>
  <c r="J65" i="11"/>
  <c r="I65" i="11"/>
  <c r="I63" i="11" s="1"/>
  <c r="H65" i="11"/>
  <c r="D65" i="11"/>
  <c r="L63" i="11"/>
  <c r="J63" i="11"/>
  <c r="L60" i="11"/>
  <c r="K60" i="11"/>
  <c r="J60" i="11"/>
  <c r="I60" i="11"/>
  <c r="H60" i="11" s="1"/>
  <c r="L57" i="11"/>
  <c r="L55" i="11" s="1"/>
  <c r="K57" i="11"/>
  <c r="J57" i="11"/>
  <c r="I57" i="11"/>
  <c r="I55" i="11" s="1"/>
  <c r="H57" i="11"/>
  <c r="H56" i="11"/>
  <c r="J55" i="11"/>
  <c r="L52" i="11"/>
  <c r="K52" i="11"/>
  <c r="J52" i="11"/>
  <c r="I52" i="11"/>
  <c r="H52" i="11"/>
  <c r="H51" i="11"/>
  <c r="H50" i="11"/>
  <c r="H49" i="11"/>
  <c r="H48" i="11"/>
  <c r="H47" i="11"/>
  <c r="H45" i="11"/>
  <c r="H43" i="11"/>
  <c r="D43" i="11"/>
  <c r="L41" i="11"/>
  <c r="K41" i="11"/>
  <c r="K35" i="11" s="1"/>
  <c r="K130" i="11" s="1"/>
  <c r="J41" i="11"/>
  <c r="I41" i="11"/>
  <c r="H41" i="11" s="1"/>
  <c r="H40" i="11"/>
  <c r="H39" i="11"/>
  <c r="J38" i="11"/>
  <c r="J78" i="11" s="1"/>
  <c r="H37" i="11"/>
  <c r="H36" i="11"/>
  <c r="L35" i="11"/>
  <c r="L130" i="11" s="1"/>
  <c r="H34" i="11"/>
  <c r="H33" i="11"/>
  <c r="J29" i="11"/>
  <c r="I29" i="11"/>
  <c r="H27" i="11"/>
  <c r="D27" i="11"/>
  <c r="H26" i="11"/>
  <c r="D26" i="11"/>
  <c r="H25" i="11"/>
  <c r="D25" i="11"/>
  <c r="L23" i="11"/>
  <c r="H23" i="11" s="1"/>
  <c r="K23" i="11"/>
  <c r="J23" i="11"/>
  <c r="I23" i="11"/>
  <c r="L20" i="11"/>
  <c r="K20" i="11"/>
  <c r="K15" i="11" s="1"/>
  <c r="J20" i="11"/>
  <c r="I20" i="11"/>
  <c r="H20" i="11" s="1"/>
  <c r="L17" i="11"/>
  <c r="K17" i="11"/>
  <c r="J17" i="11"/>
  <c r="H17" i="11" s="1"/>
  <c r="I17" i="11"/>
  <c r="H16" i="11"/>
  <c r="L15" i="11"/>
  <c r="D9" i="11"/>
  <c r="I150" i="12" l="1"/>
  <c r="J46" i="12"/>
  <c r="J53" i="12" s="1"/>
  <c r="H106" i="12"/>
  <c r="H151" i="12"/>
  <c r="H30" i="12"/>
  <c r="I93" i="12"/>
  <c r="H35" i="12"/>
  <c r="H105" i="12"/>
  <c r="J152" i="13"/>
  <c r="J128" i="13"/>
  <c r="H152" i="13"/>
  <c r="I150" i="13"/>
  <c r="J46" i="13"/>
  <c r="I93" i="13"/>
  <c r="J53" i="13"/>
  <c r="J150" i="13"/>
  <c r="J148" i="13" s="1"/>
  <c r="H151" i="13"/>
  <c r="H35" i="13"/>
  <c r="K70" i="13"/>
  <c r="H30" i="13"/>
  <c r="L152" i="11"/>
  <c r="L150" i="11" s="1"/>
  <c r="L148" i="11" s="1"/>
  <c r="L128" i="11"/>
  <c r="L126" i="11" s="1"/>
  <c r="K152" i="11"/>
  <c r="K150" i="11" s="1"/>
  <c r="K148" i="11" s="1"/>
  <c r="K128" i="11"/>
  <c r="K126" i="11" s="1"/>
  <c r="K55" i="11"/>
  <c r="H151" i="11"/>
  <c r="H106" i="11"/>
  <c r="I150" i="11"/>
  <c r="H63" i="11"/>
  <c r="H78" i="11"/>
  <c r="J75" i="11"/>
  <c r="H75" i="11" s="1"/>
  <c r="I15" i="11"/>
  <c r="I35" i="11"/>
  <c r="H35" i="11" s="1"/>
  <c r="K63" i="11"/>
  <c r="I105" i="11"/>
  <c r="H105" i="11" s="1"/>
  <c r="J15" i="11"/>
  <c r="I92" i="11"/>
  <c r="H92" i="11" s="1"/>
  <c r="J35" i="11"/>
  <c r="J130" i="11" s="1"/>
  <c r="H38" i="11"/>
  <c r="H149" i="10"/>
  <c r="H147" i="10"/>
  <c r="H146" i="10"/>
  <c r="H145" i="10"/>
  <c r="L144" i="10"/>
  <c r="K144" i="10"/>
  <c r="J144" i="10"/>
  <c r="I144" i="10"/>
  <c r="H144" i="10" s="1"/>
  <c r="H143" i="10"/>
  <c r="H142" i="10"/>
  <c r="L141" i="10"/>
  <c r="K141" i="10"/>
  <c r="J141" i="10"/>
  <c r="I141" i="10"/>
  <c r="H141" i="10"/>
  <c r="H140" i="10"/>
  <c r="L139" i="10"/>
  <c r="L138" i="10" s="1"/>
  <c r="K139" i="10"/>
  <c r="J139" i="10"/>
  <c r="J138" i="10" s="1"/>
  <c r="I139" i="10"/>
  <c r="H139" i="10"/>
  <c r="K138" i="10"/>
  <c r="I138" i="10"/>
  <c r="H138" i="10" s="1"/>
  <c r="H137" i="10"/>
  <c r="H136" i="10"/>
  <c r="H135" i="10"/>
  <c r="L134" i="10"/>
  <c r="K134" i="10"/>
  <c r="J134" i="10"/>
  <c r="I134" i="10"/>
  <c r="H134" i="10" s="1"/>
  <c r="H133" i="10"/>
  <c r="L132" i="10"/>
  <c r="K132" i="10"/>
  <c r="J132" i="10"/>
  <c r="I132" i="10"/>
  <c r="H132" i="10" s="1"/>
  <c r="I130" i="10"/>
  <c r="I152" i="10" s="1"/>
  <c r="J129" i="10"/>
  <c r="J151" i="10" s="1"/>
  <c r="H129" i="10"/>
  <c r="I128" i="10"/>
  <c r="H127" i="10"/>
  <c r="I126" i="10"/>
  <c r="H125" i="10"/>
  <c r="H124" i="10"/>
  <c r="H123" i="10"/>
  <c r="L122" i="10"/>
  <c r="K122" i="10"/>
  <c r="J122" i="10"/>
  <c r="I122" i="10"/>
  <c r="H122" i="10" s="1"/>
  <c r="H121" i="10"/>
  <c r="H120" i="10"/>
  <c r="H119" i="10"/>
  <c r="H118" i="10"/>
  <c r="H117" i="10"/>
  <c r="H116" i="10"/>
  <c r="L115" i="10"/>
  <c r="K115" i="10"/>
  <c r="J115" i="10"/>
  <c r="I115" i="10"/>
  <c r="H115" i="10"/>
  <c r="H114" i="10"/>
  <c r="H113" i="10"/>
  <c r="L112" i="10"/>
  <c r="K112" i="10"/>
  <c r="J112" i="10"/>
  <c r="I112" i="10"/>
  <c r="H112" i="10" s="1"/>
  <c r="H111" i="10"/>
  <c r="H110" i="10"/>
  <c r="L109" i="10"/>
  <c r="L108" i="10" s="1"/>
  <c r="L106" i="10" s="1"/>
  <c r="L105" i="10" s="1"/>
  <c r="K109" i="10"/>
  <c r="J109" i="10"/>
  <c r="J108" i="10" s="1"/>
  <c r="J106" i="10" s="1"/>
  <c r="J105" i="10" s="1"/>
  <c r="I109" i="10"/>
  <c r="H109" i="10"/>
  <c r="K108" i="10"/>
  <c r="I108" i="10"/>
  <c r="H108" i="10" s="1"/>
  <c r="H107" i="10"/>
  <c r="K106" i="10"/>
  <c r="K105" i="10" s="1"/>
  <c r="I106" i="10"/>
  <c r="H106" i="10" s="1"/>
  <c r="H104" i="10"/>
  <c r="H103" i="10"/>
  <c r="H102" i="10"/>
  <c r="L101" i="10"/>
  <c r="K101" i="10"/>
  <c r="J101" i="10"/>
  <c r="H101" i="10" s="1"/>
  <c r="I101" i="10"/>
  <c r="H100" i="10"/>
  <c r="L99" i="10"/>
  <c r="K99" i="10"/>
  <c r="J99" i="10"/>
  <c r="I99" i="10"/>
  <c r="H99" i="10"/>
  <c r="H97" i="10"/>
  <c r="H96" i="10"/>
  <c r="H95" i="10"/>
  <c r="L91" i="10"/>
  <c r="K91" i="10"/>
  <c r="J91" i="10"/>
  <c r="H91" i="10" s="1"/>
  <c r="H90" i="10"/>
  <c r="L89" i="10"/>
  <c r="L92" i="10" s="1"/>
  <c r="K89" i="10"/>
  <c r="K92" i="10" s="1"/>
  <c r="J89" i="10"/>
  <c r="J92" i="10" s="1"/>
  <c r="I89" i="10"/>
  <c r="H89" i="10" s="1"/>
  <c r="H88" i="10"/>
  <c r="H87" i="10"/>
  <c r="H85" i="10"/>
  <c r="J83" i="10"/>
  <c r="H83" i="10"/>
  <c r="D83" i="10"/>
  <c r="L81" i="10"/>
  <c r="H81" i="10" s="1"/>
  <c r="K81" i="10"/>
  <c r="J81" i="10"/>
  <c r="I81" i="10"/>
  <c r="H80" i="10"/>
  <c r="H79" i="10"/>
  <c r="L78" i="10"/>
  <c r="L75" i="10" s="1"/>
  <c r="K78" i="10"/>
  <c r="H77" i="10"/>
  <c r="H76" i="10"/>
  <c r="K75" i="10"/>
  <c r="I75" i="10"/>
  <c r="H74" i="10"/>
  <c r="H73" i="10"/>
  <c r="J69" i="10"/>
  <c r="I69" i="10"/>
  <c r="K67" i="10"/>
  <c r="H67" i="10"/>
  <c r="D67" i="10"/>
  <c r="K66" i="10"/>
  <c r="H66" i="10" s="1"/>
  <c r="D66" i="10"/>
  <c r="K65" i="10"/>
  <c r="J65" i="10"/>
  <c r="I65" i="10"/>
  <c r="I63" i="10" s="1"/>
  <c r="H65" i="10"/>
  <c r="D65" i="10"/>
  <c r="L63" i="10"/>
  <c r="J63" i="10"/>
  <c r="L60" i="10"/>
  <c r="K60" i="10"/>
  <c r="J60" i="10"/>
  <c r="I60" i="10"/>
  <c r="H60" i="10" s="1"/>
  <c r="L57" i="10"/>
  <c r="K57" i="10"/>
  <c r="J57" i="10"/>
  <c r="I57" i="10"/>
  <c r="I55" i="10" s="1"/>
  <c r="H57" i="10"/>
  <c r="H56" i="10"/>
  <c r="L55" i="10"/>
  <c r="J55" i="10"/>
  <c r="L52" i="10"/>
  <c r="H52" i="10" s="1"/>
  <c r="K52" i="10"/>
  <c r="J52" i="10"/>
  <c r="I52" i="10"/>
  <c r="H51" i="10"/>
  <c r="H50" i="10"/>
  <c r="H49" i="10"/>
  <c r="H48" i="10"/>
  <c r="H47" i="10"/>
  <c r="H45" i="10"/>
  <c r="H43" i="10"/>
  <c r="D43" i="10"/>
  <c r="L41" i="10"/>
  <c r="K41" i="10"/>
  <c r="K35" i="10" s="1"/>
  <c r="K130" i="10" s="1"/>
  <c r="J41" i="10"/>
  <c r="I41" i="10"/>
  <c r="H41" i="10" s="1"/>
  <c r="H40" i="10"/>
  <c r="H39" i="10"/>
  <c r="J38" i="10"/>
  <c r="J78" i="10" s="1"/>
  <c r="H37" i="10"/>
  <c r="H36" i="10"/>
  <c r="L35" i="10"/>
  <c r="L130" i="10" s="1"/>
  <c r="H34" i="10"/>
  <c r="H33" i="10"/>
  <c r="J29" i="10"/>
  <c r="I29" i="10"/>
  <c r="H27" i="10"/>
  <c r="D27" i="10"/>
  <c r="H26" i="10"/>
  <c r="D26" i="10"/>
  <c r="H25" i="10"/>
  <c r="D25" i="10"/>
  <c r="L23" i="10"/>
  <c r="H23" i="10" s="1"/>
  <c r="K23" i="10"/>
  <c r="J23" i="10"/>
  <c r="I23" i="10"/>
  <c r="L20" i="10"/>
  <c r="K20" i="10"/>
  <c r="K15" i="10" s="1"/>
  <c r="J20" i="10"/>
  <c r="I20" i="10"/>
  <c r="H20" i="10" s="1"/>
  <c r="L17" i="10"/>
  <c r="K17" i="10"/>
  <c r="J17" i="10"/>
  <c r="H17" i="10" s="1"/>
  <c r="I17" i="10"/>
  <c r="H16" i="10"/>
  <c r="L15" i="10"/>
  <c r="D9" i="10"/>
  <c r="I148" i="12" l="1"/>
  <c r="J152" i="12"/>
  <c r="J128" i="12"/>
  <c r="H130" i="12"/>
  <c r="H70" i="12"/>
  <c r="K31" i="12"/>
  <c r="J86" i="13"/>
  <c r="K31" i="13"/>
  <c r="H70" i="13"/>
  <c r="I148" i="13"/>
  <c r="H148" i="13" s="1"/>
  <c r="H150" i="13"/>
  <c r="J126" i="13"/>
  <c r="H126" i="13" s="1"/>
  <c r="H128" i="13"/>
  <c r="J152" i="11"/>
  <c r="H130" i="11"/>
  <c r="J128" i="11"/>
  <c r="I148" i="11"/>
  <c r="J53" i="11"/>
  <c r="J46" i="11"/>
  <c r="H15" i="11"/>
  <c r="I46" i="11"/>
  <c r="H55" i="11"/>
  <c r="L152" i="10"/>
  <c r="L150" i="10" s="1"/>
  <c r="L148" i="10" s="1"/>
  <c r="L128" i="10"/>
  <c r="L126" i="10" s="1"/>
  <c r="K152" i="10"/>
  <c r="K150" i="10" s="1"/>
  <c r="K148" i="10" s="1"/>
  <c r="K128" i="10"/>
  <c r="K126" i="10" s="1"/>
  <c r="H151" i="10"/>
  <c r="I150" i="10"/>
  <c r="H78" i="10"/>
  <c r="J75" i="10"/>
  <c r="I15" i="10"/>
  <c r="I35" i="10"/>
  <c r="K63" i="10"/>
  <c r="K55" i="10" s="1"/>
  <c r="I105" i="10"/>
  <c r="H105" i="10" s="1"/>
  <c r="J15" i="10"/>
  <c r="I92" i="10"/>
  <c r="H92" i="10" s="1"/>
  <c r="J35" i="10"/>
  <c r="J130" i="10" s="1"/>
  <c r="H38" i="10"/>
  <c r="W152" i="9"/>
  <c r="W151" i="9"/>
  <c r="V152" i="9"/>
  <c r="V151" i="9"/>
  <c r="V35" i="9"/>
  <c r="V15" i="9"/>
  <c r="H149" i="9"/>
  <c r="H147" i="9"/>
  <c r="H146" i="9"/>
  <c r="H145" i="9"/>
  <c r="L144" i="9"/>
  <c r="K144" i="9"/>
  <c r="J144" i="9"/>
  <c r="I144" i="9"/>
  <c r="H144" i="9" s="1"/>
  <c r="H143" i="9"/>
  <c r="H142" i="9"/>
  <c r="L141" i="9"/>
  <c r="K141" i="9"/>
  <c r="J141" i="9"/>
  <c r="I141" i="9"/>
  <c r="H141" i="9"/>
  <c r="H140" i="9"/>
  <c r="L139" i="9"/>
  <c r="L138" i="9" s="1"/>
  <c r="K139" i="9"/>
  <c r="J139" i="9"/>
  <c r="J138" i="9" s="1"/>
  <c r="I139" i="9"/>
  <c r="K138" i="9"/>
  <c r="I138" i="9"/>
  <c r="H137" i="9"/>
  <c r="H136" i="9"/>
  <c r="H135" i="9"/>
  <c r="L134" i="9"/>
  <c r="K134" i="9"/>
  <c r="J134" i="9"/>
  <c r="I134" i="9"/>
  <c r="H134" i="9" s="1"/>
  <c r="H133" i="9"/>
  <c r="L132" i="9"/>
  <c r="K132" i="9"/>
  <c r="J132" i="9"/>
  <c r="I132" i="9"/>
  <c r="H132" i="9" s="1"/>
  <c r="I130" i="9"/>
  <c r="I152" i="9" s="1"/>
  <c r="J129" i="9"/>
  <c r="J151" i="9" s="1"/>
  <c r="H129" i="9"/>
  <c r="I128" i="9"/>
  <c r="H127" i="9"/>
  <c r="I126" i="9"/>
  <c r="H125" i="9"/>
  <c r="H124" i="9"/>
  <c r="H123" i="9"/>
  <c r="L122" i="9"/>
  <c r="K122" i="9"/>
  <c r="J122" i="9"/>
  <c r="I122" i="9"/>
  <c r="H122" i="9" s="1"/>
  <c r="H121" i="9"/>
  <c r="H120" i="9"/>
  <c r="H119" i="9"/>
  <c r="H118" i="9"/>
  <c r="H117" i="9"/>
  <c r="H116" i="9"/>
  <c r="L115" i="9"/>
  <c r="K115" i="9"/>
  <c r="J115" i="9"/>
  <c r="H115" i="9" s="1"/>
  <c r="I115" i="9"/>
  <c r="H114" i="9"/>
  <c r="H113" i="9"/>
  <c r="L112" i="9"/>
  <c r="K112" i="9"/>
  <c r="J112" i="9"/>
  <c r="I112" i="9"/>
  <c r="H112" i="9" s="1"/>
  <c r="H111" i="9"/>
  <c r="H110" i="9"/>
  <c r="L109" i="9"/>
  <c r="L108" i="9" s="1"/>
  <c r="L106" i="9" s="1"/>
  <c r="L105" i="9" s="1"/>
  <c r="K109" i="9"/>
  <c r="J109" i="9"/>
  <c r="J108" i="9" s="1"/>
  <c r="J106" i="9" s="1"/>
  <c r="J105" i="9" s="1"/>
  <c r="I109" i="9"/>
  <c r="H109" i="9"/>
  <c r="K108" i="9"/>
  <c r="I108" i="9"/>
  <c r="H108" i="9" s="1"/>
  <c r="H107" i="9"/>
  <c r="K106" i="9"/>
  <c r="K105" i="9" s="1"/>
  <c r="I106" i="9"/>
  <c r="H106" i="9" s="1"/>
  <c r="H104" i="9"/>
  <c r="H103" i="9"/>
  <c r="H102" i="9"/>
  <c r="L101" i="9"/>
  <c r="K101" i="9"/>
  <c r="J101" i="9"/>
  <c r="I101" i="9"/>
  <c r="H101" i="9"/>
  <c r="H100" i="9"/>
  <c r="L99" i="9"/>
  <c r="K99" i="9"/>
  <c r="J99" i="9"/>
  <c r="I99" i="9"/>
  <c r="H99" i="9"/>
  <c r="H97" i="9"/>
  <c r="H96" i="9"/>
  <c r="H95" i="9"/>
  <c r="L91" i="9"/>
  <c r="K91" i="9"/>
  <c r="J91" i="9"/>
  <c r="H91" i="9" s="1"/>
  <c r="H90" i="9"/>
  <c r="L89" i="9"/>
  <c r="L92" i="9" s="1"/>
  <c r="K89" i="9"/>
  <c r="K92" i="9" s="1"/>
  <c r="J89" i="9"/>
  <c r="J92" i="9" s="1"/>
  <c r="I89" i="9"/>
  <c r="H89" i="9" s="1"/>
  <c r="H88" i="9"/>
  <c r="H87" i="9"/>
  <c r="H85" i="9"/>
  <c r="J83" i="9"/>
  <c r="H83" i="9"/>
  <c r="D83" i="9"/>
  <c r="L81" i="9"/>
  <c r="K81" i="9"/>
  <c r="J81" i="9"/>
  <c r="I81" i="9"/>
  <c r="H81" i="9"/>
  <c r="H80" i="9"/>
  <c r="H79" i="9"/>
  <c r="L78" i="9"/>
  <c r="L75" i="9" s="1"/>
  <c r="K78" i="9"/>
  <c r="H77" i="9"/>
  <c r="H76" i="9"/>
  <c r="K75" i="9"/>
  <c r="I75" i="9"/>
  <c r="H74" i="9"/>
  <c r="H73" i="9"/>
  <c r="J69" i="9"/>
  <c r="I69" i="9"/>
  <c r="K67" i="9"/>
  <c r="H67" i="9"/>
  <c r="D67" i="9"/>
  <c r="K66" i="9"/>
  <c r="H66" i="9" s="1"/>
  <c r="D66" i="9"/>
  <c r="K65" i="9"/>
  <c r="J65" i="9"/>
  <c r="I65" i="9"/>
  <c r="I63" i="9" s="1"/>
  <c r="H65" i="9"/>
  <c r="D65" i="9"/>
  <c r="L63" i="9"/>
  <c r="J63" i="9"/>
  <c r="L60" i="9"/>
  <c r="K60" i="9"/>
  <c r="J60" i="9"/>
  <c r="I60" i="9"/>
  <c r="I55" i="9" s="1"/>
  <c r="L57" i="9"/>
  <c r="L55" i="9" s="1"/>
  <c r="K57" i="9"/>
  <c r="J57" i="9"/>
  <c r="I57" i="9"/>
  <c r="H57" i="9"/>
  <c r="H56" i="9"/>
  <c r="J55" i="9"/>
  <c r="L52" i="9"/>
  <c r="H52" i="9" s="1"/>
  <c r="K52" i="9"/>
  <c r="J52" i="9"/>
  <c r="I52" i="9"/>
  <c r="H51" i="9"/>
  <c r="H50" i="9"/>
  <c r="H49" i="9"/>
  <c r="H48" i="9"/>
  <c r="H47" i="9"/>
  <c r="H45" i="9"/>
  <c r="H43" i="9"/>
  <c r="D43" i="9"/>
  <c r="L41" i="9"/>
  <c r="K41" i="9"/>
  <c r="K35" i="9" s="1"/>
  <c r="K130" i="9" s="1"/>
  <c r="J41" i="9"/>
  <c r="I41" i="9"/>
  <c r="H41" i="9" s="1"/>
  <c r="H40" i="9"/>
  <c r="H39" i="9"/>
  <c r="J38" i="9"/>
  <c r="J78" i="9" s="1"/>
  <c r="H37" i="9"/>
  <c r="H36" i="9"/>
  <c r="L35" i="9"/>
  <c r="L130" i="9" s="1"/>
  <c r="H34" i="9"/>
  <c r="H33" i="9"/>
  <c r="J29" i="9"/>
  <c r="I29" i="9"/>
  <c r="H27" i="9"/>
  <c r="D27" i="9"/>
  <c r="H26" i="9"/>
  <c r="D26" i="9"/>
  <c r="H25" i="9"/>
  <c r="D25" i="9"/>
  <c r="L23" i="9"/>
  <c r="K23" i="9"/>
  <c r="J23" i="9"/>
  <c r="I23" i="9"/>
  <c r="H23" i="9"/>
  <c r="L20" i="9"/>
  <c r="K20" i="9"/>
  <c r="K15" i="9" s="1"/>
  <c r="J20" i="9"/>
  <c r="I20" i="9"/>
  <c r="H20" i="9" s="1"/>
  <c r="L17" i="9"/>
  <c r="K17" i="9"/>
  <c r="J17" i="9"/>
  <c r="J15" i="9" s="1"/>
  <c r="I17" i="9"/>
  <c r="H16" i="9"/>
  <c r="L15" i="9"/>
  <c r="D9" i="9"/>
  <c r="J126" i="12" l="1"/>
  <c r="H126" i="12" s="1"/>
  <c r="H128" i="12"/>
  <c r="H152" i="12"/>
  <c r="J150" i="12"/>
  <c r="H31" i="12"/>
  <c r="K29" i="12"/>
  <c r="J93" i="12"/>
  <c r="K71" i="13"/>
  <c r="H31" i="13"/>
  <c r="K29" i="13"/>
  <c r="J93" i="13"/>
  <c r="I86" i="11"/>
  <c r="K30" i="11"/>
  <c r="J126" i="11"/>
  <c r="H126" i="11" s="1"/>
  <c r="H128" i="11"/>
  <c r="J150" i="11"/>
  <c r="H152" i="11"/>
  <c r="I53" i="11"/>
  <c r="J86" i="11"/>
  <c r="J93" i="11" s="1"/>
  <c r="K31" i="11"/>
  <c r="H55" i="10"/>
  <c r="J152" i="10"/>
  <c r="H130" i="10"/>
  <c r="J128" i="10"/>
  <c r="H63" i="10"/>
  <c r="J46" i="10"/>
  <c r="J53" i="10" s="1"/>
  <c r="H15" i="10"/>
  <c r="I46" i="10"/>
  <c r="I148" i="10"/>
  <c r="H35" i="10"/>
  <c r="H75" i="10"/>
  <c r="H78" i="9"/>
  <c r="J75" i="9"/>
  <c r="L152" i="9"/>
  <c r="L150" i="9" s="1"/>
  <c r="L148" i="9" s="1"/>
  <c r="L128" i="9"/>
  <c r="L126" i="9" s="1"/>
  <c r="K152" i="9"/>
  <c r="K150" i="9" s="1"/>
  <c r="K148" i="9" s="1"/>
  <c r="K128" i="9"/>
  <c r="K126" i="9" s="1"/>
  <c r="H151" i="9"/>
  <c r="H75" i="9"/>
  <c r="I150" i="9"/>
  <c r="H138" i="9"/>
  <c r="I15" i="9"/>
  <c r="I35" i="9"/>
  <c r="H60" i="9"/>
  <c r="K63" i="9"/>
  <c r="K55" i="9" s="1"/>
  <c r="I105" i="9"/>
  <c r="H105" i="9" s="1"/>
  <c r="H17" i="9"/>
  <c r="J35" i="9"/>
  <c r="J130" i="9" s="1"/>
  <c r="I92" i="9"/>
  <c r="H92" i="9" s="1"/>
  <c r="H139" i="9"/>
  <c r="H38" i="9"/>
  <c r="V15" i="8"/>
  <c r="V35" i="8"/>
  <c r="V49" i="8"/>
  <c r="V150" i="8"/>
  <c r="K124" i="7"/>
  <c r="K43" i="7"/>
  <c r="K32" i="7"/>
  <c r="K20" i="7"/>
  <c r="K130" i="6"/>
  <c r="K49" i="6"/>
  <c r="K38" i="6"/>
  <c r="K26" i="6"/>
  <c r="K130" i="5"/>
  <c r="J129" i="5"/>
  <c r="K49" i="5"/>
  <c r="K38" i="5"/>
  <c r="K26" i="5"/>
  <c r="K123" i="4"/>
  <c r="J122" i="4"/>
  <c r="K42" i="4"/>
  <c r="K31" i="4"/>
  <c r="K19" i="4"/>
  <c r="K130" i="3"/>
  <c r="K49" i="3"/>
  <c r="K38" i="3"/>
  <c r="K26" i="3"/>
  <c r="K130" i="2"/>
  <c r="K49" i="2"/>
  <c r="K38" i="2"/>
  <c r="K26" i="2"/>
  <c r="K130" i="1"/>
  <c r="K49" i="1"/>
  <c r="K38" i="1"/>
  <c r="K26" i="1"/>
  <c r="J151" i="8"/>
  <c r="H151" i="8" s="1"/>
  <c r="H149" i="8"/>
  <c r="H147" i="8"/>
  <c r="H146" i="8"/>
  <c r="H145" i="8"/>
  <c r="L144" i="8"/>
  <c r="K144" i="8"/>
  <c r="J144" i="8"/>
  <c r="I144" i="8"/>
  <c r="H144" i="8" s="1"/>
  <c r="H143" i="8"/>
  <c r="H142" i="8"/>
  <c r="L141" i="8"/>
  <c r="L139" i="8" s="1"/>
  <c r="L138" i="8" s="1"/>
  <c r="K141" i="8"/>
  <c r="K139" i="8" s="1"/>
  <c r="K138" i="8" s="1"/>
  <c r="J141" i="8"/>
  <c r="I141" i="8"/>
  <c r="H141" i="8"/>
  <c r="H140" i="8"/>
  <c r="J139" i="8"/>
  <c r="J138" i="8" s="1"/>
  <c r="I139" i="8"/>
  <c r="H137" i="8"/>
  <c r="H136" i="8"/>
  <c r="H135" i="8"/>
  <c r="L134" i="8"/>
  <c r="K134" i="8"/>
  <c r="K132" i="8" s="1"/>
  <c r="J134" i="8"/>
  <c r="H134" i="8" s="1"/>
  <c r="I134" i="8"/>
  <c r="H133" i="8"/>
  <c r="L132" i="8"/>
  <c r="I132" i="8"/>
  <c r="I130" i="8"/>
  <c r="J129" i="8"/>
  <c r="H129" i="8"/>
  <c r="I128" i="8"/>
  <c r="H127" i="8"/>
  <c r="H125" i="8"/>
  <c r="H124" i="8"/>
  <c r="H123" i="8"/>
  <c r="L122" i="8"/>
  <c r="K122" i="8"/>
  <c r="J122" i="8"/>
  <c r="H122" i="8" s="1"/>
  <c r="I122" i="8"/>
  <c r="H121" i="8"/>
  <c r="H120" i="8"/>
  <c r="H119" i="8"/>
  <c r="H118" i="8"/>
  <c r="H117" i="8"/>
  <c r="H116" i="8"/>
  <c r="L115" i="8"/>
  <c r="K115" i="8"/>
  <c r="J115" i="8"/>
  <c r="J108" i="8" s="1"/>
  <c r="J106" i="8" s="1"/>
  <c r="J105" i="8" s="1"/>
  <c r="I115" i="8"/>
  <c r="H115" i="8" s="1"/>
  <c r="H114" i="8"/>
  <c r="H113" i="8"/>
  <c r="L112" i="8"/>
  <c r="K112" i="8"/>
  <c r="J112" i="8"/>
  <c r="I112" i="8"/>
  <c r="H112" i="8" s="1"/>
  <c r="H111" i="8"/>
  <c r="H110" i="8"/>
  <c r="L109" i="8"/>
  <c r="L108" i="8" s="1"/>
  <c r="L106" i="8" s="1"/>
  <c r="L105" i="8" s="1"/>
  <c r="K109" i="8"/>
  <c r="K108" i="8" s="1"/>
  <c r="K106" i="8" s="1"/>
  <c r="K105" i="8" s="1"/>
  <c r="J109" i="8"/>
  <c r="I109" i="8"/>
  <c r="H109" i="8"/>
  <c r="I108" i="8"/>
  <c r="H108" i="8" s="1"/>
  <c r="H107" i="8"/>
  <c r="H104" i="8"/>
  <c r="H103" i="8"/>
  <c r="H102" i="8"/>
  <c r="L101" i="8"/>
  <c r="L99" i="8" s="1"/>
  <c r="K101" i="8"/>
  <c r="K99" i="8" s="1"/>
  <c r="J101" i="8"/>
  <c r="I101" i="8"/>
  <c r="H101" i="8"/>
  <c r="H100" i="8"/>
  <c r="J99" i="8"/>
  <c r="I99" i="8"/>
  <c r="H99" i="8" s="1"/>
  <c r="H97" i="8"/>
  <c r="H96" i="8"/>
  <c r="H95" i="8"/>
  <c r="K92" i="8"/>
  <c r="J92" i="8"/>
  <c r="L91" i="8"/>
  <c r="K91" i="8"/>
  <c r="J91" i="8"/>
  <c r="H91" i="8" s="1"/>
  <c r="H90" i="8"/>
  <c r="L89" i="8"/>
  <c r="L92" i="8" s="1"/>
  <c r="K89" i="8"/>
  <c r="J89" i="8"/>
  <c r="I89" i="8"/>
  <c r="H89" i="8" s="1"/>
  <c r="H88" i="8"/>
  <c r="H87" i="8"/>
  <c r="H85" i="8"/>
  <c r="J83" i="8"/>
  <c r="H83" i="8" s="1"/>
  <c r="D83" i="8"/>
  <c r="L81" i="8"/>
  <c r="L75" i="8" s="1"/>
  <c r="K81" i="8"/>
  <c r="I81" i="8"/>
  <c r="H80" i="8"/>
  <c r="H79" i="8"/>
  <c r="L78" i="8"/>
  <c r="K78" i="8"/>
  <c r="K75" i="8" s="1"/>
  <c r="H77" i="8"/>
  <c r="H76" i="8"/>
  <c r="I75" i="8"/>
  <c r="H74" i="8"/>
  <c r="H73" i="8"/>
  <c r="J69" i="8"/>
  <c r="I69" i="8"/>
  <c r="K67" i="8"/>
  <c r="H67" i="8"/>
  <c r="D67" i="8"/>
  <c r="K66" i="8"/>
  <c r="H66" i="8"/>
  <c r="D66" i="8"/>
  <c r="K65" i="8"/>
  <c r="H65" i="8" s="1"/>
  <c r="J65" i="8"/>
  <c r="I65" i="8"/>
  <c r="D65" i="8"/>
  <c r="L63" i="8"/>
  <c r="J63" i="8"/>
  <c r="I63" i="8"/>
  <c r="L60" i="8"/>
  <c r="K60" i="8"/>
  <c r="J60" i="8"/>
  <c r="J55" i="8" s="1"/>
  <c r="I60" i="8"/>
  <c r="L57" i="8"/>
  <c r="L55" i="8" s="1"/>
  <c r="K57" i="8"/>
  <c r="H57" i="8" s="1"/>
  <c r="J57" i="8"/>
  <c r="I57" i="8"/>
  <c r="H56" i="8"/>
  <c r="I55" i="8"/>
  <c r="L52" i="8"/>
  <c r="K52" i="8"/>
  <c r="H52" i="8" s="1"/>
  <c r="J52" i="8"/>
  <c r="I52" i="8"/>
  <c r="H51" i="8"/>
  <c r="H50" i="8"/>
  <c r="H49" i="8"/>
  <c r="H48" i="8"/>
  <c r="H47" i="8"/>
  <c r="H45" i="8"/>
  <c r="H43" i="8"/>
  <c r="D43" i="8"/>
  <c r="L41" i="8"/>
  <c r="L35" i="8" s="1"/>
  <c r="L130" i="8" s="1"/>
  <c r="K41" i="8"/>
  <c r="J41" i="8"/>
  <c r="I41" i="8"/>
  <c r="I35" i="8" s="1"/>
  <c r="H41" i="8"/>
  <c r="H40" i="8"/>
  <c r="H39" i="8"/>
  <c r="J38" i="8"/>
  <c r="J78" i="8" s="1"/>
  <c r="H38" i="8"/>
  <c r="H37" i="8"/>
  <c r="H36" i="8"/>
  <c r="K35" i="8"/>
  <c r="K130" i="8" s="1"/>
  <c r="H34" i="8"/>
  <c r="H33" i="8"/>
  <c r="J29" i="8"/>
  <c r="I29" i="8"/>
  <c r="H27" i="8"/>
  <c r="D27" i="8"/>
  <c r="H26" i="8"/>
  <c r="D26" i="8"/>
  <c r="H25" i="8"/>
  <c r="D25" i="8"/>
  <c r="L23" i="8"/>
  <c r="K23" i="8"/>
  <c r="H23" i="8" s="1"/>
  <c r="J23" i="8"/>
  <c r="I23" i="8"/>
  <c r="L20" i="8"/>
  <c r="L15" i="8" s="1"/>
  <c r="K20" i="8"/>
  <c r="J20" i="8"/>
  <c r="I20" i="8"/>
  <c r="H20" i="8"/>
  <c r="L17" i="8"/>
  <c r="K17" i="8"/>
  <c r="J17" i="8"/>
  <c r="J15" i="8" s="1"/>
  <c r="I17" i="8"/>
  <c r="H17" i="8" s="1"/>
  <c r="H16" i="8"/>
  <c r="K15" i="8"/>
  <c r="D9" i="8"/>
  <c r="J148" i="12" l="1"/>
  <c r="H148" i="12" s="1"/>
  <c r="H150" i="12"/>
  <c r="K46" i="12"/>
  <c r="H71" i="12"/>
  <c r="K69" i="12"/>
  <c r="K46" i="13"/>
  <c r="K53" i="13"/>
  <c r="H71" i="13"/>
  <c r="K69" i="13"/>
  <c r="K71" i="11"/>
  <c r="H71" i="11" s="1"/>
  <c r="H31" i="11"/>
  <c r="J148" i="11"/>
  <c r="H148" i="11" s="1"/>
  <c r="H150" i="11"/>
  <c r="K70" i="11"/>
  <c r="H30" i="11"/>
  <c r="K29" i="11"/>
  <c r="I93" i="11"/>
  <c r="I86" i="10"/>
  <c r="K30" i="10"/>
  <c r="J150" i="10"/>
  <c r="H152" i="10"/>
  <c r="J126" i="10"/>
  <c r="H126" i="10" s="1"/>
  <c r="H128" i="10"/>
  <c r="J86" i="10"/>
  <c r="J93" i="10" s="1"/>
  <c r="K31" i="10"/>
  <c r="I53" i="10"/>
  <c r="H55" i="9"/>
  <c r="J152" i="9"/>
  <c r="H130" i="9"/>
  <c r="J128" i="9"/>
  <c r="I148" i="9"/>
  <c r="H35" i="9"/>
  <c r="I46" i="9"/>
  <c r="H15" i="9"/>
  <c r="J46" i="9"/>
  <c r="H63" i="9"/>
  <c r="L152" i="8"/>
  <c r="L150" i="8" s="1"/>
  <c r="L148" i="8" s="1"/>
  <c r="L128" i="8"/>
  <c r="L126" i="8" s="1"/>
  <c r="K152" i="8"/>
  <c r="K150" i="8" s="1"/>
  <c r="K148" i="8" s="1"/>
  <c r="K128" i="8"/>
  <c r="K126" i="8" s="1"/>
  <c r="H78" i="8"/>
  <c r="H139" i="8"/>
  <c r="I15" i="8"/>
  <c r="H60" i="8"/>
  <c r="K63" i="8"/>
  <c r="H63" i="8" s="1"/>
  <c r="J132" i="8"/>
  <c r="H132" i="8" s="1"/>
  <c r="I152" i="8"/>
  <c r="J35" i="8"/>
  <c r="J130" i="8" s="1"/>
  <c r="J81" i="8"/>
  <c r="H81" i="8" s="1"/>
  <c r="I92" i="8"/>
  <c r="H92" i="8" s="1"/>
  <c r="I106" i="8"/>
  <c r="I126" i="8"/>
  <c r="I138" i="8"/>
  <c r="H138" i="8" s="1"/>
  <c r="J130" i="5"/>
  <c r="L130" i="5"/>
  <c r="I130" i="5"/>
  <c r="J49" i="5"/>
  <c r="J38" i="5"/>
  <c r="J123" i="4"/>
  <c r="J42" i="4"/>
  <c r="J31" i="4"/>
  <c r="J130" i="3"/>
  <c r="J49" i="3"/>
  <c r="J38" i="3"/>
  <c r="J130" i="2"/>
  <c r="J49" i="2"/>
  <c r="J38" i="2"/>
  <c r="J49" i="1"/>
  <c r="J130" i="1"/>
  <c r="J38" i="1"/>
  <c r="J124" i="7"/>
  <c r="K85" i="7"/>
  <c r="L85" i="7"/>
  <c r="J85" i="7"/>
  <c r="J83" i="7"/>
  <c r="K83" i="7"/>
  <c r="L83" i="7"/>
  <c r="I83" i="7"/>
  <c r="J80" i="7"/>
  <c r="I80" i="7"/>
  <c r="J77" i="7"/>
  <c r="J72" i="7"/>
  <c r="K72" i="7"/>
  <c r="L72" i="7"/>
  <c r="I72" i="7"/>
  <c r="K65" i="7"/>
  <c r="K64" i="7"/>
  <c r="K60" i="7"/>
  <c r="K61" i="7"/>
  <c r="J59" i="7"/>
  <c r="K59" i="7"/>
  <c r="I59" i="7"/>
  <c r="H86" i="12" l="1"/>
  <c r="L32" i="12"/>
  <c r="H46" i="12"/>
  <c r="K53" i="12"/>
  <c r="K86" i="13"/>
  <c r="H86" i="13" s="1"/>
  <c r="L32" i="13"/>
  <c r="H46" i="13"/>
  <c r="K46" i="11"/>
  <c r="H70" i="11"/>
  <c r="K69" i="11"/>
  <c r="J148" i="10"/>
  <c r="H148" i="10" s="1"/>
  <c r="H150" i="10"/>
  <c r="K71" i="10"/>
  <c r="H71" i="10" s="1"/>
  <c r="H31" i="10"/>
  <c r="I93" i="10"/>
  <c r="K70" i="10"/>
  <c r="K29" i="10"/>
  <c r="H30" i="10"/>
  <c r="I86" i="9"/>
  <c r="K30" i="9"/>
  <c r="J86" i="9"/>
  <c r="J93" i="9" s="1"/>
  <c r="K31" i="9"/>
  <c r="J150" i="9"/>
  <c r="H152" i="9"/>
  <c r="J53" i="9"/>
  <c r="I53" i="9"/>
  <c r="J126" i="9"/>
  <c r="H126" i="9" s="1"/>
  <c r="H128" i="9"/>
  <c r="H106" i="8"/>
  <c r="I105" i="8"/>
  <c r="H105" i="8" s="1"/>
  <c r="J152" i="8"/>
  <c r="J150" i="8" s="1"/>
  <c r="J148" i="8" s="1"/>
  <c r="J128" i="8"/>
  <c r="H130" i="8"/>
  <c r="H35" i="8"/>
  <c r="H152" i="8"/>
  <c r="I150" i="8"/>
  <c r="K55" i="8"/>
  <c r="J75" i="8"/>
  <c r="I53" i="8"/>
  <c r="I46" i="8"/>
  <c r="H15" i="8"/>
  <c r="J46" i="8"/>
  <c r="J53" i="8"/>
  <c r="I40" i="7"/>
  <c r="J32" i="7"/>
  <c r="H143" i="7"/>
  <c r="H141" i="7"/>
  <c r="H140" i="7"/>
  <c r="H139" i="7"/>
  <c r="L138" i="7"/>
  <c r="K138" i="7"/>
  <c r="J138" i="7"/>
  <c r="H138" i="7" s="1"/>
  <c r="I138" i="7"/>
  <c r="H137" i="7"/>
  <c r="H136" i="7"/>
  <c r="L135" i="7"/>
  <c r="K135" i="7"/>
  <c r="K133" i="7" s="1"/>
  <c r="K132" i="7" s="1"/>
  <c r="J135" i="7"/>
  <c r="J133" i="7" s="1"/>
  <c r="I135" i="7"/>
  <c r="H135" i="7" s="1"/>
  <c r="H134" i="7"/>
  <c r="L133" i="7"/>
  <c r="L132" i="7" s="1"/>
  <c r="I133" i="7"/>
  <c r="I132" i="7" s="1"/>
  <c r="H131" i="7"/>
  <c r="H130" i="7"/>
  <c r="H129" i="7"/>
  <c r="L128" i="7"/>
  <c r="K128" i="7"/>
  <c r="J128" i="7"/>
  <c r="H128" i="7" s="1"/>
  <c r="I128" i="7"/>
  <c r="I126" i="7" s="1"/>
  <c r="H127" i="7"/>
  <c r="L126" i="7"/>
  <c r="K126" i="7"/>
  <c r="J123" i="7"/>
  <c r="H123" i="7" s="1"/>
  <c r="H121" i="7"/>
  <c r="H119" i="7"/>
  <c r="H118" i="7"/>
  <c r="H117" i="7"/>
  <c r="L116" i="7"/>
  <c r="H116" i="7" s="1"/>
  <c r="K116" i="7"/>
  <c r="J116" i="7"/>
  <c r="I116" i="7"/>
  <c r="H115" i="7"/>
  <c r="H114" i="7"/>
  <c r="H113" i="7"/>
  <c r="H112" i="7"/>
  <c r="H111" i="7"/>
  <c r="H110" i="7"/>
  <c r="L109" i="7"/>
  <c r="K109" i="7"/>
  <c r="J109" i="7"/>
  <c r="I109" i="7"/>
  <c r="H108" i="7"/>
  <c r="H107" i="7"/>
  <c r="L106" i="7"/>
  <c r="K106" i="7"/>
  <c r="J106" i="7"/>
  <c r="I106" i="7"/>
  <c r="H106" i="7" s="1"/>
  <c r="H105" i="7"/>
  <c r="H104" i="7"/>
  <c r="L103" i="7"/>
  <c r="K103" i="7"/>
  <c r="J103" i="7"/>
  <c r="J102" i="7" s="1"/>
  <c r="J100" i="7" s="1"/>
  <c r="J99" i="7" s="1"/>
  <c r="I103" i="7"/>
  <c r="L102" i="7"/>
  <c r="L100" i="7" s="1"/>
  <c r="L99" i="7" s="1"/>
  <c r="H101" i="7"/>
  <c r="H98" i="7"/>
  <c r="H97" i="7"/>
  <c r="H96" i="7"/>
  <c r="L95" i="7"/>
  <c r="L93" i="7" s="1"/>
  <c r="K95" i="7"/>
  <c r="J95" i="7"/>
  <c r="J93" i="7" s="1"/>
  <c r="I95" i="7"/>
  <c r="H94" i="7"/>
  <c r="K93" i="7"/>
  <c r="I93" i="7"/>
  <c r="H91" i="7"/>
  <c r="H90" i="7"/>
  <c r="H89" i="7"/>
  <c r="H84" i="7"/>
  <c r="L86" i="7"/>
  <c r="K86" i="7"/>
  <c r="I86" i="7"/>
  <c r="H82" i="7"/>
  <c r="H81" i="7"/>
  <c r="H79" i="7"/>
  <c r="H77" i="7"/>
  <c r="D77" i="7"/>
  <c r="L75" i="7"/>
  <c r="K75" i="7"/>
  <c r="J75" i="7"/>
  <c r="I75" i="7"/>
  <c r="H74" i="7"/>
  <c r="H73" i="7"/>
  <c r="H71" i="7"/>
  <c r="H70" i="7"/>
  <c r="K69" i="7"/>
  <c r="H68" i="7"/>
  <c r="H67" i="7"/>
  <c r="J63" i="7"/>
  <c r="I63" i="7"/>
  <c r="H61" i="7"/>
  <c r="D61" i="7"/>
  <c r="H60" i="7"/>
  <c r="D60" i="7"/>
  <c r="I57" i="7"/>
  <c r="D59" i="7"/>
  <c r="L57" i="7"/>
  <c r="L54" i="7"/>
  <c r="K54" i="7"/>
  <c r="J54" i="7"/>
  <c r="I54" i="7"/>
  <c r="L51" i="7"/>
  <c r="K51" i="7"/>
  <c r="J51" i="7"/>
  <c r="I51" i="7"/>
  <c r="H50" i="7"/>
  <c r="L49" i="7"/>
  <c r="L46" i="7"/>
  <c r="K46" i="7"/>
  <c r="J46" i="7"/>
  <c r="I46" i="7"/>
  <c r="H45" i="7"/>
  <c r="H44" i="7"/>
  <c r="H43" i="7"/>
  <c r="H42" i="7"/>
  <c r="H41" i="7"/>
  <c r="H39" i="7"/>
  <c r="H37" i="7"/>
  <c r="D37" i="7"/>
  <c r="L35" i="7"/>
  <c r="K35" i="7"/>
  <c r="J35" i="7"/>
  <c r="I35" i="7"/>
  <c r="I29" i="7" s="1"/>
  <c r="H34" i="7"/>
  <c r="H33" i="7"/>
  <c r="H32" i="7"/>
  <c r="H31" i="7"/>
  <c r="H30" i="7"/>
  <c r="L29" i="7"/>
  <c r="L124" i="7" s="1"/>
  <c r="J29" i="7"/>
  <c r="H28" i="7"/>
  <c r="H27" i="7"/>
  <c r="K24" i="7"/>
  <c r="J23" i="7"/>
  <c r="I23" i="7"/>
  <c r="H21" i="7"/>
  <c r="D21" i="7"/>
  <c r="H20" i="7"/>
  <c r="D20" i="7"/>
  <c r="H19" i="7"/>
  <c r="D19" i="7"/>
  <c r="L17" i="7"/>
  <c r="K17" i="7"/>
  <c r="J17" i="7"/>
  <c r="J9" i="7" s="1"/>
  <c r="I17" i="7"/>
  <c r="L14" i="7"/>
  <c r="K14" i="7"/>
  <c r="J14" i="7"/>
  <c r="I14" i="7"/>
  <c r="L11" i="7"/>
  <c r="K11" i="7"/>
  <c r="J11" i="7"/>
  <c r="I11" i="7"/>
  <c r="I9" i="7" s="1"/>
  <c r="H10" i="7"/>
  <c r="D3" i="7"/>
  <c r="H32" i="12" l="1"/>
  <c r="L29" i="12"/>
  <c r="K93" i="12"/>
  <c r="K93" i="13"/>
  <c r="L72" i="13"/>
  <c r="H32" i="13"/>
  <c r="L29" i="13"/>
  <c r="K86" i="11"/>
  <c r="H86" i="11" s="1"/>
  <c r="L32" i="11"/>
  <c r="H46" i="11"/>
  <c r="K93" i="11"/>
  <c r="K53" i="11"/>
  <c r="H70" i="10"/>
  <c r="K69" i="10"/>
  <c r="K46" i="10"/>
  <c r="K53" i="10" s="1"/>
  <c r="K71" i="9"/>
  <c r="H71" i="9" s="1"/>
  <c r="H31" i="9"/>
  <c r="K70" i="9"/>
  <c r="K29" i="9"/>
  <c r="H30" i="9"/>
  <c r="J148" i="9"/>
  <c r="H148" i="9" s="1"/>
  <c r="H150" i="9"/>
  <c r="I93" i="9"/>
  <c r="H55" i="8"/>
  <c r="I86" i="8"/>
  <c r="K30" i="8"/>
  <c r="I148" i="8"/>
  <c r="H148" i="8" s="1"/>
  <c r="H150" i="8"/>
  <c r="J126" i="8"/>
  <c r="H126" i="8" s="1"/>
  <c r="H128" i="8"/>
  <c r="J86" i="8"/>
  <c r="J93" i="8" s="1"/>
  <c r="K31" i="8"/>
  <c r="H75" i="8"/>
  <c r="J86" i="7"/>
  <c r="H86" i="7" s="1"/>
  <c r="H24" i="7"/>
  <c r="H59" i="7"/>
  <c r="J40" i="7"/>
  <c r="K9" i="7"/>
  <c r="H35" i="7"/>
  <c r="H54" i="7"/>
  <c r="L69" i="7"/>
  <c r="H109" i="7"/>
  <c r="J126" i="7"/>
  <c r="H126" i="7" s="1"/>
  <c r="H11" i="7"/>
  <c r="K57" i="7"/>
  <c r="K49" i="7" s="1"/>
  <c r="H85" i="7"/>
  <c r="K102" i="7"/>
  <c r="K100" i="7" s="1"/>
  <c r="K99" i="7" s="1"/>
  <c r="H83" i="7"/>
  <c r="H93" i="7"/>
  <c r="H17" i="7"/>
  <c r="H46" i="7"/>
  <c r="H75" i="7"/>
  <c r="H95" i="7"/>
  <c r="H103" i="7"/>
  <c r="I47" i="7"/>
  <c r="J146" i="7"/>
  <c r="J122" i="7"/>
  <c r="J120" i="7" s="1"/>
  <c r="I124" i="7"/>
  <c r="H64" i="7"/>
  <c r="L146" i="7"/>
  <c r="L144" i="7" s="1"/>
  <c r="L142" i="7" s="1"/>
  <c r="L122" i="7"/>
  <c r="L120" i="7" s="1"/>
  <c r="H72" i="7"/>
  <c r="J69" i="7"/>
  <c r="J132" i="7"/>
  <c r="H132" i="7" s="1"/>
  <c r="H133" i="7"/>
  <c r="K25" i="7"/>
  <c r="K29" i="7"/>
  <c r="I49" i="7"/>
  <c r="H14" i="7"/>
  <c r="L9" i="7"/>
  <c r="H51" i="7"/>
  <c r="J57" i="7"/>
  <c r="I69" i="7"/>
  <c r="J145" i="7"/>
  <c r="I102" i="7"/>
  <c r="J129" i="1"/>
  <c r="L53" i="12" l="1"/>
  <c r="H53" i="12" s="1"/>
  <c r="H29" i="12"/>
  <c r="H72" i="12"/>
  <c r="L69" i="12"/>
  <c r="L53" i="13"/>
  <c r="H53" i="13" s="1"/>
  <c r="H29" i="13"/>
  <c r="H72" i="13"/>
  <c r="L69" i="13"/>
  <c r="L72" i="11"/>
  <c r="L29" i="11"/>
  <c r="H32" i="11"/>
  <c r="K93" i="10"/>
  <c r="K86" i="10"/>
  <c r="H86" i="10" s="1"/>
  <c r="L32" i="10"/>
  <c r="H46" i="10"/>
  <c r="K53" i="9"/>
  <c r="K46" i="9"/>
  <c r="H70" i="9"/>
  <c r="K69" i="9"/>
  <c r="K29" i="8"/>
  <c r="K70" i="8"/>
  <c r="H30" i="8"/>
  <c r="K71" i="8"/>
  <c r="H71" i="8" s="1"/>
  <c r="H31" i="8"/>
  <c r="I93" i="8"/>
  <c r="H57" i="7"/>
  <c r="J47" i="7"/>
  <c r="H69" i="7"/>
  <c r="H25" i="7"/>
  <c r="K23" i="7"/>
  <c r="I87" i="7"/>
  <c r="H29" i="7"/>
  <c r="J49" i="7"/>
  <c r="J87" i="7" s="1"/>
  <c r="H102" i="7"/>
  <c r="I100" i="7"/>
  <c r="I122" i="7"/>
  <c r="H124" i="7"/>
  <c r="I146" i="7"/>
  <c r="J144" i="7"/>
  <c r="J142" i="7" s="1"/>
  <c r="H145" i="7"/>
  <c r="K146" i="7"/>
  <c r="K144" i="7" s="1"/>
  <c r="K142" i="7" s="1"/>
  <c r="K122" i="7"/>
  <c r="K120" i="7" s="1"/>
  <c r="H9" i="7"/>
  <c r="H149" i="6"/>
  <c r="H147" i="6"/>
  <c r="H146" i="6"/>
  <c r="H145" i="6"/>
  <c r="L144" i="6"/>
  <c r="K144" i="6"/>
  <c r="J144" i="6"/>
  <c r="I144" i="6"/>
  <c r="H144" i="6" s="1"/>
  <c r="H143" i="6"/>
  <c r="H142" i="6"/>
  <c r="L141" i="6"/>
  <c r="K141" i="6"/>
  <c r="J141" i="6"/>
  <c r="I141" i="6"/>
  <c r="H141" i="6"/>
  <c r="H140" i="6"/>
  <c r="L139" i="6"/>
  <c r="L138" i="6" s="1"/>
  <c r="K139" i="6"/>
  <c r="J139" i="6"/>
  <c r="J138" i="6" s="1"/>
  <c r="I139" i="6"/>
  <c r="K138" i="6"/>
  <c r="I138" i="6"/>
  <c r="H137" i="6"/>
  <c r="H136" i="6"/>
  <c r="H135" i="6"/>
  <c r="L134" i="6"/>
  <c r="K134" i="6"/>
  <c r="J134" i="6"/>
  <c r="I134" i="6"/>
  <c r="H134" i="6" s="1"/>
  <c r="H133" i="6"/>
  <c r="L132" i="6"/>
  <c r="K132" i="6"/>
  <c r="J132" i="6"/>
  <c r="I132" i="6"/>
  <c r="H132" i="6" s="1"/>
  <c r="J129" i="6"/>
  <c r="J151" i="6" s="1"/>
  <c r="H129" i="6"/>
  <c r="H127" i="6"/>
  <c r="H125" i="6"/>
  <c r="H124" i="6"/>
  <c r="H123" i="6"/>
  <c r="L122" i="6"/>
  <c r="K122" i="6"/>
  <c r="J122" i="6"/>
  <c r="I122" i="6"/>
  <c r="H122" i="6" s="1"/>
  <c r="H121" i="6"/>
  <c r="H120" i="6"/>
  <c r="H119" i="6"/>
  <c r="H118" i="6"/>
  <c r="H117" i="6"/>
  <c r="H116" i="6"/>
  <c r="L115" i="6"/>
  <c r="K115" i="6"/>
  <c r="J115" i="6"/>
  <c r="I115" i="6"/>
  <c r="H115" i="6"/>
  <c r="H114" i="6"/>
  <c r="H113" i="6"/>
  <c r="L112" i="6"/>
  <c r="K112" i="6"/>
  <c r="J112" i="6"/>
  <c r="I112" i="6"/>
  <c r="H112" i="6" s="1"/>
  <c r="H111" i="6"/>
  <c r="H110" i="6"/>
  <c r="L109" i="6"/>
  <c r="L108" i="6" s="1"/>
  <c r="L106" i="6" s="1"/>
  <c r="L105" i="6" s="1"/>
  <c r="K109" i="6"/>
  <c r="J109" i="6"/>
  <c r="J108" i="6" s="1"/>
  <c r="J106" i="6" s="1"/>
  <c r="J105" i="6" s="1"/>
  <c r="I109" i="6"/>
  <c r="H109" i="6"/>
  <c r="K108" i="6"/>
  <c r="I108" i="6"/>
  <c r="H108" i="6" s="1"/>
  <c r="H107" i="6"/>
  <c r="K106" i="6"/>
  <c r="K105" i="6" s="1"/>
  <c r="I106" i="6"/>
  <c r="H106" i="6" s="1"/>
  <c r="H104" i="6"/>
  <c r="H103" i="6"/>
  <c r="H102" i="6"/>
  <c r="L101" i="6"/>
  <c r="K101" i="6"/>
  <c r="J101" i="6"/>
  <c r="I101" i="6"/>
  <c r="H101" i="6"/>
  <c r="H100" i="6"/>
  <c r="L99" i="6"/>
  <c r="K99" i="6"/>
  <c r="J99" i="6"/>
  <c r="I99" i="6"/>
  <c r="H99" i="6"/>
  <c r="H97" i="6"/>
  <c r="H96" i="6"/>
  <c r="H95" i="6"/>
  <c r="L91" i="6"/>
  <c r="K91" i="6"/>
  <c r="J91" i="6"/>
  <c r="H91" i="6" s="1"/>
  <c r="H90" i="6"/>
  <c r="L89" i="6"/>
  <c r="L92" i="6" s="1"/>
  <c r="K89" i="6"/>
  <c r="K92" i="6" s="1"/>
  <c r="J89" i="6"/>
  <c r="J92" i="6" s="1"/>
  <c r="I89" i="6"/>
  <c r="H88" i="6"/>
  <c r="H87" i="6"/>
  <c r="I86" i="6"/>
  <c r="H85" i="6"/>
  <c r="J83" i="6"/>
  <c r="H83" i="6" s="1"/>
  <c r="D83" i="6"/>
  <c r="L81" i="6"/>
  <c r="K81" i="6"/>
  <c r="I81" i="6"/>
  <c r="H80" i="6"/>
  <c r="H79" i="6"/>
  <c r="L78" i="6"/>
  <c r="L75" i="6" s="1"/>
  <c r="K78" i="6"/>
  <c r="I78" i="6"/>
  <c r="H77" i="6"/>
  <c r="H76" i="6"/>
  <c r="K75" i="6"/>
  <c r="H74" i="6"/>
  <c r="H73" i="6"/>
  <c r="K70" i="6"/>
  <c r="J69" i="6"/>
  <c r="I69" i="6"/>
  <c r="K67" i="6"/>
  <c r="H67" i="6"/>
  <c r="D67" i="6"/>
  <c r="K66" i="6"/>
  <c r="H66" i="6" s="1"/>
  <c r="D66" i="6"/>
  <c r="K65" i="6"/>
  <c r="J65" i="6"/>
  <c r="H65" i="6" s="1"/>
  <c r="I65" i="6"/>
  <c r="D65" i="6"/>
  <c r="L63" i="6"/>
  <c r="I63" i="6"/>
  <c r="L60" i="6"/>
  <c r="K60" i="6"/>
  <c r="J60" i="6"/>
  <c r="I60" i="6"/>
  <c r="H60" i="6" s="1"/>
  <c r="L57" i="6"/>
  <c r="K57" i="6"/>
  <c r="J57" i="6"/>
  <c r="H57" i="6" s="1"/>
  <c r="I57" i="6"/>
  <c r="H56" i="6"/>
  <c r="L55" i="6"/>
  <c r="L52" i="6"/>
  <c r="K52" i="6"/>
  <c r="J52" i="6"/>
  <c r="H52" i="6" s="1"/>
  <c r="I52" i="6"/>
  <c r="H51" i="6"/>
  <c r="H50" i="6"/>
  <c r="H49" i="6"/>
  <c r="H48" i="6"/>
  <c r="H47" i="6"/>
  <c r="H45" i="6"/>
  <c r="H43" i="6"/>
  <c r="D43" i="6"/>
  <c r="L41" i="6"/>
  <c r="K41" i="6"/>
  <c r="K35" i="6" s="1"/>
  <c r="J41" i="6"/>
  <c r="I41" i="6"/>
  <c r="I35" i="6" s="1"/>
  <c r="H40" i="6"/>
  <c r="H39" i="6"/>
  <c r="J38" i="6"/>
  <c r="J78" i="6" s="1"/>
  <c r="H37" i="6"/>
  <c r="H36" i="6"/>
  <c r="L35" i="6"/>
  <c r="L130" i="6" s="1"/>
  <c r="J35" i="6"/>
  <c r="J130" i="6" s="1"/>
  <c r="H34" i="6"/>
  <c r="H33" i="6"/>
  <c r="K30" i="6"/>
  <c r="H30" i="6"/>
  <c r="J29" i="6"/>
  <c r="I29" i="6"/>
  <c r="H27" i="6"/>
  <c r="D27" i="6"/>
  <c r="H26" i="6"/>
  <c r="D26" i="6"/>
  <c r="H25" i="6"/>
  <c r="D25" i="6"/>
  <c r="L23" i="6"/>
  <c r="K23" i="6"/>
  <c r="J23" i="6"/>
  <c r="I23" i="6"/>
  <c r="L20" i="6"/>
  <c r="K20" i="6"/>
  <c r="K15" i="6" s="1"/>
  <c r="J20" i="6"/>
  <c r="I20" i="6"/>
  <c r="H20" i="6" s="1"/>
  <c r="L17" i="6"/>
  <c r="L15" i="6" s="1"/>
  <c r="K17" i="6"/>
  <c r="J17" i="6"/>
  <c r="I17" i="6"/>
  <c r="I15" i="6" s="1"/>
  <c r="H16" i="6"/>
  <c r="J15" i="6"/>
  <c r="J46" i="6" s="1"/>
  <c r="D9" i="6"/>
  <c r="L93" i="12" l="1"/>
  <c r="H93" i="12" s="1"/>
  <c r="H69" i="12"/>
  <c r="L93" i="13"/>
  <c r="H93" i="13" s="1"/>
  <c r="H69" i="13"/>
  <c r="L53" i="11"/>
  <c r="H53" i="11" s="1"/>
  <c r="H29" i="11"/>
  <c r="H72" i="11"/>
  <c r="L69" i="11"/>
  <c r="L72" i="10"/>
  <c r="L29" i="10"/>
  <c r="H32" i="10"/>
  <c r="K86" i="9"/>
  <c r="H86" i="9" s="1"/>
  <c r="L32" i="9"/>
  <c r="H46" i="9"/>
  <c r="H89" i="6"/>
  <c r="H23" i="6"/>
  <c r="K63" i="6"/>
  <c r="K55" i="6"/>
  <c r="K46" i="8"/>
  <c r="H70" i="8"/>
  <c r="K69" i="8"/>
  <c r="H122" i="7"/>
  <c r="I120" i="7"/>
  <c r="H120" i="7" s="1"/>
  <c r="L26" i="7"/>
  <c r="L66" i="7" s="1"/>
  <c r="K40" i="7"/>
  <c r="H100" i="7"/>
  <c r="I99" i="7"/>
  <c r="H99" i="7" s="1"/>
  <c r="H146" i="7"/>
  <c r="I144" i="7"/>
  <c r="H49" i="7"/>
  <c r="H65" i="7"/>
  <c r="K63" i="7"/>
  <c r="I130" i="6"/>
  <c r="H35" i="6"/>
  <c r="H15" i="6"/>
  <c r="I53" i="6"/>
  <c r="J152" i="6"/>
  <c r="J128" i="6"/>
  <c r="J126" i="6" s="1"/>
  <c r="H78" i="6"/>
  <c r="J75" i="6"/>
  <c r="L152" i="6"/>
  <c r="L150" i="6" s="1"/>
  <c r="L148" i="6" s="1"/>
  <c r="L128" i="6"/>
  <c r="L126" i="6" s="1"/>
  <c r="K152" i="6"/>
  <c r="K150" i="6" s="1"/>
  <c r="K148" i="6" s="1"/>
  <c r="K128" i="6"/>
  <c r="K126" i="6" s="1"/>
  <c r="J150" i="6"/>
  <c r="J148" i="6" s="1"/>
  <c r="H151" i="6"/>
  <c r="J86" i="6"/>
  <c r="H138" i="6"/>
  <c r="H17" i="6"/>
  <c r="K31" i="6"/>
  <c r="H38" i="6"/>
  <c r="H41" i="6"/>
  <c r="J53" i="6"/>
  <c r="I55" i="6"/>
  <c r="H70" i="6"/>
  <c r="J81" i="6"/>
  <c r="H81" i="6" s="1"/>
  <c r="I105" i="6"/>
  <c r="H105" i="6" s="1"/>
  <c r="I75" i="6"/>
  <c r="H75" i="6" s="1"/>
  <c r="I92" i="6"/>
  <c r="H92" i="6" s="1"/>
  <c r="H139" i="6"/>
  <c r="J63" i="6"/>
  <c r="L152" i="5"/>
  <c r="L150" i="5" s="1"/>
  <c r="L148" i="5" s="1"/>
  <c r="J152" i="5"/>
  <c r="J150" i="5" s="1"/>
  <c r="J148" i="5" s="1"/>
  <c r="I152" i="5"/>
  <c r="I150" i="5" s="1"/>
  <c r="I148" i="5" s="1"/>
  <c r="J151" i="5"/>
  <c r="H151" i="5"/>
  <c r="H149" i="5"/>
  <c r="H147" i="5"/>
  <c r="H146" i="5"/>
  <c r="H145" i="5"/>
  <c r="L144" i="5"/>
  <c r="K144" i="5"/>
  <c r="J144" i="5"/>
  <c r="I144" i="5"/>
  <c r="H144" i="5" s="1"/>
  <c r="H143" i="5"/>
  <c r="H142" i="5"/>
  <c r="L141" i="5"/>
  <c r="K141" i="5"/>
  <c r="J141" i="5"/>
  <c r="I141" i="5"/>
  <c r="H141" i="5"/>
  <c r="H140" i="5"/>
  <c r="L139" i="5"/>
  <c r="L138" i="5" s="1"/>
  <c r="K139" i="5"/>
  <c r="J139" i="5"/>
  <c r="J138" i="5" s="1"/>
  <c r="I139" i="5"/>
  <c r="H139" i="5"/>
  <c r="K138" i="5"/>
  <c r="I138" i="5"/>
  <c r="H137" i="5"/>
  <c r="H136" i="5"/>
  <c r="H135" i="5"/>
  <c r="L134" i="5"/>
  <c r="K134" i="5"/>
  <c r="J134" i="5"/>
  <c r="I134" i="5"/>
  <c r="H134" i="5" s="1"/>
  <c r="H133" i="5"/>
  <c r="L132" i="5"/>
  <c r="K132" i="5"/>
  <c r="J132" i="5"/>
  <c r="I132" i="5"/>
  <c r="H132" i="5" s="1"/>
  <c r="H129" i="5"/>
  <c r="L128" i="5"/>
  <c r="J128" i="5"/>
  <c r="I128" i="5"/>
  <c r="H127" i="5"/>
  <c r="L126" i="5"/>
  <c r="I126" i="5"/>
  <c r="H125" i="5"/>
  <c r="H124" i="5"/>
  <c r="H123" i="5"/>
  <c r="L122" i="5"/>
  <c r="K122" i="5"/>
  <c r="J122" i="5"/>
  <c r="I122" i="5"/>
  <c r="H122" i="5"/>
  <c r="H121" i="5"/>
  <c r="H120" i="5"/>
  <c r="H119" i="5"/>
  <c r="H118" i="5"/>
  <c r="H117" i="5"/>
  <c r="H116" i="5"/>
  <c r="L115" i="5"/>
  <c r="K115" i="5"/>
  <c r="J115" i="5"/>
  <c r="I115" i="5"/>
  <c r="H115" i="5" s="1"/>
  <c r="H114" i="5"/>
  <c r="H113" i="5"/>
  <c r="L112" i="5"/>
  <c r="K112" i="5"/>
  <c r="J112" i="5"/>
  <c r="I112" i="5"/>
  <c r="H112" i="5"/>
  <c r="H111" i="5"/>
  <c r="H110" i="5"/>
  <c r="L109" i="5"/>
  <c r="K109" i="5"/>
  <c r="K108" i="5" s="1"/>
  <c r="K106" i="5" s="1"/>
  <c r="K105" i="5" s="1"/>
  <c r="J109" i="5"/>
  <c r="I109" i="5"/>
  <c r="H109" i="5" s="1"/>
  <c r="L108" i="5"/>
  <c r="J108" i="5"/>
  <c r="H107" i="5"/>
  <c r="L106" i="5"/>
  <c r="L105" i="5" s="1"/>
  <c r="J106" i="5"/>
  <c r="J105" i="5" s="1"/>
  <c r="H104" i="5"/>
  <c r="H103" i="5"/>
  <c r="H102" i="5"/>
  <c r="L101" i="5"/>
  <c r="K101" i="5"/>
  <c r="J101" i="5"/>
  <c r="I101" i="5"/>
  <c r="H101" i="5" s="1"/>
  <c r="H100" i="5"/>
  <c r="L99" i="5"/>
  <c r="K99" i="5"/>
  <c r="J99" i="5"/>
  <c r="I99" i="5"/>
  <c r="H99" i="5" s="1"/>
  <c r="H97" i="5"/>
  <c r="H96" i="5"/>
  <c r="H95" i="5"/>
  <c r="L91" i="5"/>
  <c r="K91" i="5"/>
  <c r="H91" i="5" s="1"/>
  <c r="J91" i="5"/>
  <c r="H90" i="5"/>
  <c r="L89" i="5"/>
  <c r="L92" i="5" s="1"/>
  <c r="K89" i="5"/>
  <c r="K92" i="5" s="1"/>
  <c r="J89" i="5"/>
  <c r="J92" i="5" s="1"/>
  <c r="I89" i="5"/>
  <c r="I92" i="5" s="1"/>
  <c r="H88" i="5"/>
  <c r="H87" i="5"/>
  <c r="H85" i="5"/>
  <c r="J83" i="5"/>
  <c r="H83" i="5"/>
  <c r="D83" i="5"/>
  <c r="L81" i="5"/>
  <c r="L75" i="5" s="1"/>
  <c r="K81" i="5"/>
  <c r="J81" i="5"/>
  <c r="I81" i="5"/>
  <c r="H80" i="5"/>
  <c r="H79" i="5"/>
  <c r="L78" i="5"/>
  <c r="K78" i="5"/>
  <c r="K75" i="5" s="1"/>
  <c r="J78" i="5"/>
  <c r="I78" i="5"/>
  <c r="H77" i="5"/>
  <c r="H76" i="5"/>
  <c r="J75" i="5"/>
  <c r="H74" i="5"/>
  <c r="H73" i="5"/>
  <c r="J69" i="5"/>
  <c r="I69" i="5"/>
  <c r="K67" i="5"/>
  <c r="H67" i="5" s="1"/>
  <c r="D67" i="5"/>
  <c r="K66" i="5"/>
  <c r="H66" i="5"/>
  <c r="D66" i="5"/>
  <c r="K65" i="5"/>
  <c r="J65" i="5"/>
  <c r="J63" i="5" s="1"/>
  <c r="I65" i="5"/>
  <c r="D65" i="5"/>
  <c r="L63" i="5"/>
  <c r="K63" i="5"/>
  <c r="I63" i="5"/>
  <c r="L60" i="5"/>
  <c r="K60" i="5"/>
  <c r="J60" i="5"/>
  <c r="H60" i="5" s="1"/>
  <c r="I60" i="5"/>
  <c r="L57" i="5"/>
  <c r="K57" i="5"/>
  <c r="J57" i="5"/>
  <c r="I57" i="5"/>
  <c r="H57" i="5" s="1"/>
  <c r="H56" i="5"/>
  <c r="I55" i="5"/>
  <c r="L52" i="5"/>
  <c r="K52" i="5"/>
  <c r="J52" i="5"/>
  <c r="I52" i="5"/>
  <c r="H51" i="5"/>
  <c r="H50" i="5"/>
  <c r="H49" i="5"/>
  <c r="H48" i="5"/>
  <c r="H47" i="5"/>
  <c r="H45" i="5"/>
  <c r="H43" i="5"/>
  <c r="D43" i="5"/>
  <c r="L41" i="5"/>
  <c r="L35" i="5" s="1"/>
  <c r="K41" i="5"/>
  <c r="J41" i="5"/>
  <c r="J35" i="5" s="1"/>
  <c r="I41" i="5"/>
  <c r="I35" i="5" s="1"/>
  <c r="H40" i="5"/>
  <c r="H39" i="5"/>
  <c r="H38" i="5"/>
  <c r="H37" i="5"/>
  <c r="H36" i="5"/>
  <c r="K35" i="5"/>
  <c r="H130" i="5" s="1"/>
  <c r="H34" i="5"/>
  <c r="H33" i="5"/>
  <c r="J29" i="5"/>
  <c r="I29" i="5"/>
  <c r="H27" i="5"/>
  <c r="D27" i="5"/>
  <c r="H26" i="5"/>
  <c r="D26" i="5"/>
  <c r="H25" i="5"/>
  <c r="D25" i="5"/>
  <c r="L23" i="5"/>
  <c r="K23" i="5"/>
  <c r="K15" i="5" s="1"/>
  <c r="J23" i="5"/>
  <c r="I23" i="5"/>
  <c r="L20" i="5"/>
  <c r="L15" i="5" s="1"/>
  <c r="K20" i="5"/>
  <c r="J20" i="5"/>
  <c r="J15" i="5" s="1"/>
  <c r="I20" i="5"/>
  <c r="H20" i="5"/>
  <c r="L17" i="5"/>
  <c r="K17" i="5"/>
  <c r="J17" i="5"/>
  <c r="I17" i="5"/>
  <c r="H17" i="5" s="1"/>
  <c r="H16" i="5"/>
  <c r="D9" i="5"/>
  <c r="L93" i="11" l="1"/>
  <c r="H93" i="11" s="1"/>
  <c r="H69" i="11"/>
  <c r="L53" i="10"/>
  <c r="H53" i="10" s="1"/>
  <c r="H29" i="10"/>
  <c r="H72" i="10"/>
  <c r="L69" i="10"/>
  <c r="L72" i="9"/>
  <c r="L29" i="9"/>
  <c r="H32" i="9"/>
  <c r="K93" i="9"/>
  <c r="K47" i="7"/>
  <c r="K80" i="7"/>
  <c r="H63" i="6"/>
  <c r="H52" i="5"/>
  <c r="H89" i="5"/>
  <c r="K128" i="5"/>
  <c r="K126" i="5" s="1"/>
  <c r="K152" i="5"/>
  <c r="K150" i="5" s="1"/>
  <c r="K148" i="5" s="1"/>
  <c r="H148" i="5" s="1"/>
  <c r="K55" i="5"/>
  <c r="H23" i="5"/>
  <c r="K86" i="8"/>
  <c r="H86" i="8" s="1"/>
  <c r="L32" i="8"/>
  <c r="H46" i="8"/>
  <c r="K93" i="8"/>
  <c r="K53" i="8"/>
  <c r="H128" i="5"/>
  <c r="J126" i="5"/>
  <c r="J55" i="5"/>
  <c r="H55" i="5" s="1"/>
  <c r="K31" i="5"/>
  <c r="K71" i="5" s="1"/>
  <c r="H71" i="5" s="1"/>
  <c r="H65" i="5"/>
  <c r="H26" i="7"/>
  <c r="L23" i="7"/>
  <c r="I142" i="7"/>
  <c r="H142" i="7" s="1"/>
  <c r="H144" i="7"/>
  <c r="K87" i="7"/>
  <c r="J55" i="6"/>
  <c r="J93" i="6" s="1"/>
  <c r="I93" i="6"/>
  <c r="K29" i="6"/>
  <c r="K71" i="6"/>
  <c r="H31" i="6"/>
  <c r="I128" i="6"/>
  <c r="H130" i="6"/>
  <c r="I152" i="6"/>
  <c r="H81" i="5"/>
  <c r="I75" i="5"/>
  <c r="H75" i="5" s="1"/>
  <c r="L55" i="5"/>
  <c r="H35" i="5"/>
  <c r="J46" i="5"/>
  <c r="J86" i="5" s="1"/>
  <c r="J93" i="5" s="1"/>
  <c r="H63" i="5"/>
  <c r="H92" i="5"/>
  <c r="H138" i="5"/>
  <c r="I15" i="5"/>
  <c r="H41" i="5"/>
  <c r="H78" i="5"/>
  <c r="I108" i="5"/>
  <c r="I46" i="5"/>
  <c r="K84" i="4"/>
  <c r="L84" i="4"/>
  <c r="J84" i="4"/>
  <c r="J82" i="4"/>
  <c r="K82" i="4"/>
  <c r="L82" i="4"/>
  <c r="I82" i="4"/>
  <c r="I79" i="4"/>
  <c r="J76" i="4"/>
  <c r="J71" i="4"/>
  <c r="K71" i="4"/>
  <c r="L71" i="4"/>
  <c r="I71" i="4"/>
  <c r="K63" i="4"/>
  <c r="K59" i="4"/>
  <c r="K60" i="4"/>
  <c r="J58" i="4"/>
  <c r="K58" i="4"/>
  <c r="I58" i="4"/>
  <c r="L44" i="4"/>
  <c r="K44" i="4"/>
  <c r="J44" i="4"/>
  <c r="L93" i="10" l="1"/>
  <c r="H93" i="10" s="1"/>
  <c r="H69" i="10"/>
  <c r="H72" i="9"/>
  <c r="L69" i="9"/>
  <c r="L53" i="9"/>
  <c r="H53" i="9" s="1"/>
  <c r="H29" i="9"/>
  <c r="H152" i="5"/>
  <c r="H126" i="5"/>
  <c r="H150" i="5"/>
  <c r="H32" i="8"/>
  <c r="L29" i="8"/>
  <c r="L72" i="8"/>
  <c r="H31" i="5"/>
  <c r="J53" i="5"/>
  <c r="L40" i="7"/>
  <c r="L80" i="7" s="1"/>
  <c r="L47" i="7"/>
  <c r="H47" i="7" s="1"/>
  <c r="H23" i="7"/>
  <c r="L63" i="7"/>
  <c r="H66" i="7"/>
  <c r="H71" i="6"/>
  <c r="K69" i="6"/>
  <c r="L32" i="6"/>
  <c r="K46" i="6"/>
  <c r="K53" i="6" s="1"/>
  <c r="H128" i="6"/>
  <c r="I126" i="6"/>
  <c r="H126" i="6" s="1"/>
  <c r="H152" i="6"/>
  <c r="I150" i="6"/>
  <c r="H55" i="6"/>
  <c r="H108" i="5"/>
  <c r="I106" i="5"/>
  <c r="H15" i="5"/>
  <c r="I53" i="5"/>
  <c r="I86" i="5"/>
  <c r="K30" i="5"/>
  <c r="H142" i="4"/>
  <c r="H140" i="4"/>
  <c r="H139" i="4"/>
  <c r="H138" i="4"/>
  <c r="L137" i="4"/>
  <c r="K137" i="4"/>
  <c r="J137" i="4"/>
  <c r="I137" i="4"/>
  <c r="H136" i="4"/>
  <c r="H135" i="4"/>
  <c r="L134" i="4"/>
  <c r="L132" i="4" s="1"/>
  <c r="K134" i="4"/>
  <c r="J134" i="4"/>
  <c r="J132" i="4" s="1"/>
  <c r="J131" i="4" s="1"/>
  <c r="I134" i="4"/>
  <c r="H133" i="4"/>
  <c r="K132" i="4"/>
  <c r="K131" i="4" s="1"/>
  <c r="I132" i="4"/>
  <c r="H130" i="4"/>
  <c r="H129" i="4"/>
  <c r="H128" i="4"/>
  <c r="L127" i="4"/>
  <c r="K127" i="4"/>
  <c r="K125" i="4" s="1"/>
  <c r="J127" i="4"/>
  <c r="I127" i="4"/>
  <c r="H126" i="4"/>
  <c r="L125" i="4"/>
  <c r="J125" i="4"/>
  <c r="I125" i="4"/>
  <c r="J144" i="4"/>
  <c r="H122" i="4"/>
  <c r="H120" i="4"/>
  <c r="H118" i="4"/>
  <c r="H117" i="4"/>
  <c r="H116" i="4"/>
  <c r="L115" i="4"/>
  <c r="K115" i="4"/>
  <c r="J115" i="4"/>
  <c r="I115" i="4"/>
  <c r="H115" i="4" s="1"/>
  <c r="H114" i="4"/>
  <c r="H113" i="4"/>
  <c r="H112" i="4"/>
  <c r="H111" i="4"/>
  <c r="H110" i="4"/>
  <c r="H109" i="4"/>
  <c r="L108" i="4"/>
  <c r="K108" i="4"/>
  <c r="J108" i="4"/>
  <c r="I108" i="4"/>
  <c r="H107" i="4"/>
  <c r="H106" i="4"/>
  <c r="L105" i="4"/>
  <c r="K105" i="4"/>
  <c r="J105" i="4"/>
  <c r="I105" i="4"/>
  <c r="H105" i="4" s="1"/>
  <c r="H104" i="4"/>
  <c r="H103" i="4"/>
  <c r="L102" i="4"/>
  <c r="L101" i="4" s="1"/>
  <c r="L99" i="4" s="1"/>
  <c r="L98" i="4" s="1"/>
  <c r="K102" i="4"/>
  <c r="J102" i="4"/>
  <c r="J101" i="4" s="1"/>
  <c r="J99" i="4" s="1"/>
  <c r="J98" i="4" s="1"/>
  <c r="I102" i="4"/>
  <c r="I101" i="4" s="1"/>
  <c r="H101" i="4" s="1"/>
  <c r="K101" i="4"/>
  <c r="K99" i="4" s="1"/>
  <c r="K98" i="4" s="1"/>
  <c r="H100" i="4"/>
  <c r="H97" i="4"/>
  <c r="H96" i="4"/>
  <c r="H95" i="4"/>
  <c r="L94" i="4"/>
  <c r="L92" i="4" s="1"/>
  <c r="K94" i="4"/>
  <c r="K92" i="4" s="1"/>
  <c r="J94" i="4"/>
  <c r="I94" i="4"/>
  <c r="H94" i="4" s="1"/>
  <c r="H93" i="4"/>
  <c r="J92" i="4"/>
  <c r="H90" i="4"/>
  <c r="H89" i="4"/>
  <c r="H88" i="4"/>
  <c r="H83" i="4"/>
  <c r="J85" i="4"/>
  <c r="H81" i="4"/>
  <c r="H80" i="4"/>
  <c r="H78" i="4"/>
  <c r="H76" i="4"/>
  <c r="D76" i="4"/>
  <c r="L74" i="4"/>
  <c r="K74" i="4"/>
  <c r="I74" i="4"/>
  <c r="H73" i="4"/>
  <c r="H72" i="4"/>
  <c r="L68" i="4"/>
  <c r="H70" i="4"/>
  <c r="H69" i="4"/>
  <c r="H67" i="4"/>
  <c r="H66" i="4"/>
  <c r="J62" i="4"/>
  <c r="I62" i="4"/>
  <c r="H60" i="4"/>
  <c r="D60" i="4"/>
  <c r="H59" i="4"/>
  <c r="D59" i="4"/>
  <c r="I56" i="4"/>
  <c r="D58" i="4"/>
  <c r="L56" i="4"/>
  <c r="L53" i="4"/>
  <c r="K53" i="4"/>
  <c r="J53" i="4"/>
  <c r="I53" i="4"/>
  <c r="L50" i="4"/>
  <c r="K50" i="4"/>
  <c r="J50" i="4"/>
  <c r="I50" i="4"/>
  <c r="H49" i="4"/>
  <c r="L48" i="4"/>
  <c r="I45" i="4"/>
  <c r="H43" i="4"/>
  <c r="H42" i="4"/>
  <c r="H41" i="4"/>
  <c r="H40" i="4"/>
  <c r="I39" i="4"/>
  <c r="K23" i="4" s="1"/>
  <c r="H38" i="4"/>
  <c r="H36" i="4"/>
  <c r="D36" i="4"/>
  <c r="L34" i="4"/>
  <c r="K34" i="4"/>
  <c r="J34" i="4"/>
  <c r="I34" i="4"/>
  <c r="I28" i="4" s="1"/>
  <c r="H33" i="4"/>
  <c r="H32" i="4"/>
  <c r="H30" i="4"/>
  <c r="H29" i="4"/>
  <c r="L28" i="4"/>
  <c r="L123" i="4" s="1"/>
  <c r="H27" i="4"/>
  <c r="H26" i="4"/>
  <c r="J22" i="4"/>
  <c r="I22" i="4"/>
  <c r="H20" i="4"/>
  <c r="D20" i="4"/>
  <c r="H19" i="4"/>
  <c r="D19" i="4"/>
  <c r="H18" i="4"/>
  <c r="D18" i="4"/>
  <c r="L16" i="4"/>
  <c r="K16" i="4"/>
  <c r="J16" i="4"/>
  <c r="I16" i="4"/>
  <c r="L13" i="4"/>
  <c r="K13" i="4"/>
  <c r="J13" i="4"/>
  <c r="I13" i="4"/>
  <c r="L10" i="4"/>
  <c r="L8" i="4" s="1"/>
  <c r="K10" i="4"/>
  <c r="J10" i="4"/>
  <c r="I10" i="4"/>
  <c r="I8" i="4" s="1"/>
  <c r="H10" i="4"/>
  <c r="H9" i="4"/>
  <c r="J8" i="4"/>
  <c r="D2" i="4"/>
  <c r="L93" i="9" l="1"/>
  <c r="H93" i="9" s="1"/>
  <c r="H69" i="9"/>
  <c r="H72" i="8"/>
  <c r="L69" i="8"/>
  <c r="L53" i="8"/>
  <c r="H53" i="8" s="1"/>
  <c r="H29" i="8"/>
  <c r="H63" i="7"/>
  <c r="H80" i="7"/>
  <c r="H40" i="7"/>
  <c r="L72" i="6"/>
  <c r="H32" i="6"/>
  <c r="L29" i="6"/>
  <c r="I148" i="6"/>
  <c r="H148" i="6" s="1"/>
  <c r="H150" i="6"/>
  <c r="K86" i="6"/>
  <c r="I93" i="5"/>
  <c r="K70" i="5"/>
  <c r="H30" i="5"/>
  <c r="K29" i="5"/>
  <c r="H106" i="5"/>
  <c r="I105" i="5"/>
  <c r="H105" i="5" s="1"/>
  <c r="L85" i="4"/>
  <c r="K85" i="4"/>
  <c r="K68" i="4"/>
  <c r="H58" i="4"/>
  <c r="H34" i="4"/>
  <c r="H82" i="4"/>
  <c r="I92" i="4"/>
  <c r="H102" i="4"/>
  <c r="H137" i="4"/>
  <c r="H16" i="4"/>
  <c r="H53" i="4"/>
  <c r="H92" i="4"/>
  <c r="H125" i="4"/>
  <c r="H127" i="4"/>
  <c r="H134" i="4"/>
  <c r="L131" i="4"/>
  <c r="H13" i="4"/>
  <c r="J28" i="4"/>
  <c r="H31" i="4"/>
  <c r="J45" i="4"/>
  <c r="H50" i="4"/>
  <c r="K56" i="4"/>
  <c r="K48" i="4" s="1"/>
  <c r="H108" i="4"/>
  <c r="L145" i="4"/>
  <c r="L143" i="4" s="1"/>
  <c r="L141" i="4" s="1"/>
  <c r="L121" i="4"/>
  <c r="L119" i="4" s="1"/>
  <c r="H71" i="4"/>
  <c r="I46" i="4"/>
  <c r="H144" i="4"/>
  <c r="H23" i="4"/>
  <c r="I123" i="4"/>
  <c r="H84" i="4"/>
  <c r="K28" i="4"/>
  <c r="K45" i="4"/>
  <c r="I48" i="4"/>
  <c r="J74" i="4"/>
  <c r="H74" i="4" s="1"/>
  <c r="K8" i="4"/>
  <c r="H44" i="4"/>
  <c r="L45" i="4"/>
  <c r="J56" i="4"/>
  <c r="H56" i="4" s="1"/>
  <c r="I68" i="4"/>
  <c r="I85" i="4"/>
  <c r="I99" i="4"/>
  <c r="I131" i="4"/>
  <c r="H131" i="4" s="1"/>
  <c r="H132" i="4"/>
  <c r="H149" i="3"/>
  <c r="H147" i="3"/>
  <c r="H146" i="3"/>
  <c r="H145" i="3"/>
  <c r="L144" i="3"/>
  <c r="K144" i="3"/>
  <c r="J144" i="3"/>
  <c r="H144" i="3" s="1"/>
  <c r="I144" i="3"/>
  <c r="H143" i="3"/>
  <c r="H142" i="3"/>
  <c r="L141" i="3"/>
  <c r="K141" i="3"/>
  <c r="J141" i="3"/>
  <c r="I141" i="3"/>
  <c r="H141" i="3" s="1"/>
  <c r="H140" i="3"/>
  <c r="L139" i="3"/>
  <c r="K139" i="3"/>
  <c r="K138" i="3" s="1"/>
  <c r="J139" i="3"/>
  <c r="L138" i="3"/>
  <c r="H137" i="3"/>
  <c r="H136" i="3"/>
  <c r="H135" i="3"/>
  <c r="L134" i="3"/>
  <c r="L132" i="3" s="1"/>
  <c r="K134" i="3"/>
  <c r="J134" i="3"/>
  <c r="I134" i="3"/>
  <c r="H134" i="3"/>
  <c r="H133" i="3"/>
  <c r="K132" i="3"/>
  <c r="J132" i="3"/>
  <c r="I132" i="3"/>
  <c r="J129" i="3"/>
  <c r="H129" i="3" s="1"/>
  <c r="H127" i="3"/>
  <c r="H125" i="3"/>
  <c r="H124" i="3"/>
  <c r="H123" i="3"/>
  <c r="L122" i="3"/>
  <c r="K122" i="3"/>
  <c r="J122" i="3"/>
  <c r="I122" i="3"/>
  <c r="H122" i="3"/>
  <c r="H121" i="3"/>
  <c r="H120" i="3"/>
  <c r="H119" i="3"/>
  <c r="H118" i="3"/>
  <c r="H117" i="3"/>
  <c r="H116" i="3"/>
  <c r="L115" i="3"/>
  <c r="K115" i="3"/>
  <c r="J115" i="3"/>
  <c r="I115" i="3"/>
  <c r="H115" i="3" s="1"/>
  <c r="H114" i="3"/>
  <c r="H113" i="3"/>
  <c r="L112" i="3"/>
  <c r="K112" i="3"/>
  <c r="J112" i="3"/>
  <c r="H112" i="3" s="1"/>
  <c r="I112" i="3"/>
  <c r="H111" i="3"/>
  <c r="H110" i="3"/>
  <c r="L109" i="3"/>
  <c r="K109" i="3"/>
  <c r="K108" i="3" s="1"/>
  <c r="K106" i="3" s="1"/>
  <c r="K105" i="3" s="1"/>
  <c r="J109" i="3"/>
  <c r="I109" i="3"/>
  <c r="H109" i="3" s="1"/>
  <c r="L108" i="3"/>
  <c r="H107" i="3"/>
  <c r="L106" i="3"/>
  <c r="L105" i="3" s="1"/>
  <c r="H104" i="3"/>
  <c r="H103" i="3"/>
  <c r="H102" i="3"/>
  <c r="L101" i="3"/>
  <c r="K101" i="3"/>
  <c r="J101" i="3"/>
  <c r="I101" i="3"/>
  <c r="H101" i="3" s="1"/>
  <c r="H100" i="3"/>
  <c r="L99" i="3"/>
  <c r="K99" i="3"/>
  <c r="J99" i="3"/>
  <c r="H97" i="3"/>
  <c r="H96" i="3"/>
  <c r="H95" i="3"/>
  <c r="K91" i="3"/>
  <c r="H90" i="3"/>
  <c r="L89" i="3"/>
  <c r="K89" i="3"/>
  <c r="K92" i="3" s="1"/>
  <c r="J89" i="3"/>
  <c r="I89" i="3"/>
  <c r="I92" i="3" s="1"/>
  <c r="H88" i="3"/>
  <c r="H87" i="3"/>
  <c r="I86" i="3"/>
  <c r="H85" i="3"/>
  <c r="J83" i="3"/>
  <c r="H83" i="3"/>
  <c r="D83" i="3"/>
  <c r="L81" i="3"/>
  <c r="K81" i="3"/>
  <c r="J81" i="3"/>
  <c r="H81" i="3" s="1"/>
  <c r="I81" i="3"/>
  <c r="H80" i="3"/>
  <c r="H79" i="3"/>
  <c r="L78" i="3"/>
  <c r="K78" i="3"/>
  <c r="K75" i="3" s="1"/>
  <c r="I78" i="3"/>
  <c r="H77" i="3"/>
  <c r="H76" i="3"/>
  <c r="L75" i="3"/>
  <c r="H74" i="3"/>
  <c r="H73" i="3"/>
  <c r="J69" i="3"/>
  <c r="I69" i="3"/>
  <c r="K67" i="3"/>
  <c r="H67" i="3" s="1"/>
  <c r="D67" i="3"/>
  <c r="K66" i="3"/>
  <c r="H66" i="3"/>
  <c r="D66" i="3"/>
  <c r="K65" i="3"/>
  <c r="K63" i="3" s="1"/>
  <c r="J65" i="3"/>
  <c r="J63" i="3" s="1"/>
  <c r="I65" i="3"/>
  <c r="D65" i="3"/>
  <c r="L63" i="3"/>
  <c r="I63" i="3"/>
  <c r="L60" i="3"/>
  <c r="L55" i="3" s="1"/>
  <c r="K60" i="3"/>
  <c r="J60" i="3"/>
  <c r="H60" i="3" s="1"/>
  <c r="I60" i="3"/>
  <c r="L57" i="3"/>
  <c r="K57" i="3"/>
  <c r="J57" i="3"/>
  <c r="I57" i="3"/>
  <c r="H57" i="3" s="1"/>
  <c r="H56" i="3"/>
  <c r="I55" i="3"/>
  <c r="K52" i="3"/>
  <c r="I52" i="3"/>
  <c r="L51" i="3"/>
  <c r="L91" i="3" s="1"/>
  <c r="L92" i="3" s="1"/>
  <c r="K51" i="3"/>
  <c r="J51" i="3"/>
  <c r="J52" i="3" s="1"/>
  <c r="H50" i="3"/>
  <c r="H49" i="3"/>
  <c r="H48" i="3"/>
  <c r="H47" i="3"/>
  <c r="I46" i="3"/>
  <c r="H45" i="3"/>
  <c r="H43" i="3"/>
  <c r="D43" i="3"/>
  <c r="L41" i="3"/>
  <c r="L35" i="3" s="1"/>
  <c r="L130" i="3" s="1"/>
  <c r="K41" i="3"/>
  <c r="J41" i="3"/>
  <c r="J35" i="3" s="1"/>
  <c r="I41" i="3"/>
  <c r="H41" i="3"/>
  <c r="H40" i="3"/>
  <c r="H39" i="3"/>
  <c r="J78" i="3"/>
  <c r="J75" i="3" s="1"/>
  <c r="H38" i="3"/>
  <c r="H37" i="3"/>
  <c r="H36" i="3"/>
  <c r="K35" i="3"/>
  <c r="I35" i="3"/>
  <c r="I130" i="3" s="1"/>
  <c r="H34" i="3"/>
  <c r="H33" i="3"/>
  <c r="K30" i="3"/>
  <c r="J29" i="3"/>
  <c r="I29" i="3"/>
  <c r="H27" i="3"/>
  <c r="D27" i="3"/>
  <c r="H26" i="3"/>
  <c r="D26" i="3"/>
  <c r="H25" i="3"/>
  <c r="D25" i="3"/>
  <c r="L23" i="3"/>
  <c r="K23" i="3"/>
  <c r="J23" i="3"/>
  <c r="I23" i="3"/>
  <c r="L20" i="3"/>
  <c r="K20" i="3"/>
  <c r="J20" i="3"/>
  <c r="J15" i="3" s="1"/>
  <c r="I20" i="3"/>
  <c r="H20" i="3"/>
  <c r="L17" i="3"/>
  <c r="L15" i="3" s="1"/>
  <c r="K17" i="3"/>
  <c r="J17" i="3"/>
  <c r="I17" i="3"/>
  <c r="H17" i="3" s="1"/>
  <c r="H16" i="3"/>
  <c r="K15" i="3"/>
  <c r="D9" i="3"/>
  <c r="H149" i="2"/>
  <c r="H147" i="2"/>
  <c r="H146" i="2"/>
  <c r="H145" i="2"/>
  <c r="L144" i="2"/>
  <c r="K144" i="2"/>
  <c r="J144" i="2"/>
  <c r="I144" i="2"/>
  <c r="H144" i="2" s="1"/>
  <c r="H143" i="2"/>
  <c r="H142" i="2"/>
  <c r="L141" i="2"/>
  <c r="K141" i="2"/>
  <c r="J141" i="2"/>
  <c r="I141" i="2"/>
  <c r="H141" i="2"/>
  <c r="H140" i="2"/>
  <c r="L139" i="2"/>
  <c r="L138" i="2" s="1"/>
  <c r="K139" i="2"/>
  <c r="J139" i="2"/>
  <c r="J138" i="2" s="1"/>
  <c r="I139" i="2"/>
  <c r="K138" i="2"/>
  <c r="I138" i="2"/>
  <c r="H137" i="2"/>
  <c r="H136" i="2"/>
  <c r="H135" i="2"/>
  <c r="L134" i="2"/>
  <c r="K134" i="2"/>
  <c r="J134" i="2"/>
  <c r="I134" i="2"/>
  <c r="H134" i="2" s="1"/>
  <c r="H133" i="2"/>
  <c r="L132" i="2"/>
  <c r="K132" i="2"/>
  <c r="J132" i="2"/>
  <c r="I132" i="2"/>
  <c r="H132" i="2" s="1"/>
  <c r="I130" i="2"/>
  <c r="I152" i="2" s="1"/>
  <c r="J129" i="2"/>
  <c r="J151" i="2" s="1"/>
  <c r="I128" i="2"/>
  <c r="H127" i="2"/>
  <c r="I126" i="2"/>
  <c r="H125" i="2"/>
  <c r="H124" i="2"/>
  <c r="H123" i="2"/>
  <c r="L122" i="2"/>
  <c r="K122" i="2"/>
  <c r="J122" i="2"/>
  <c r="I122" i="2"/>
  <c r="H122" i="2" s="1"/>
  <c r="H121" i="2"/>
  <c r="H120" i="2"/>
  <c r="H119" i="2"/>
  <c r="H118" i="2"/>
  <c r="H117" i="2"/>
  <c r="H116" i="2"/>
  <c r="L115" i="2"/>
  <c r="K115" i="2"/>
  <c r="J115" i="2"/>
  <c r="H115" i="2" s="1"/>
  <c r="I115" i="2"/>
  <c r="H114" i="2"/>
  <c r="H113" i="2"/>
  <c r="L112" i="2"/>
  <c r="K112" i="2"/>
  <c r="J112" i="2"/>
  <c r="I112" i="2"/>
  <c r="H112" i="2" s="1"/>
  <c r="H111" i="2"/>
  <c r="H110" i="2"/>
  <c r="L109" i="2"/>
  <c r="L108" i="2" s="1"/>
  <c r="L106" i="2" s="1"/>
  <c r="L105" i="2" s="1"/>
  <c r="K109" i="2"/>
  <c r="J109" i="2"/>
  <c r="J108" i="2" s="1"/>
  <c r="J106" i="2" s="1"/>
  <c r="J105" i="2" s="1"/>
  <c r="I109" i="2"/>
  <c r="H109" i="2"/>
  <c r="K108" i="2"/>
  <c r="I108" i="2"/>
  <c r="H108" i="2" s="1"/>
  <c r="H107" i="2"/>
  <c r="K106" i="2"/>
  <c r="K105" i="2" s="1"/>
  <c r="I106" i="2"/>
  <c r="H106" i="2" s="1"/>
  <c r="H104" i="2"/>
  <c r="H103" i="2"/>
  <c r="H102" i="2"/>
  <c r="L101" i="2"/>
  <c r="K101" i="2"/>
  <c r="J101" i="2"/>
  <c r="I101" i="2"/>
  <c r="H101" i="2"/>
  <c r="H100" i="2"/>
  <c r="L99" i="2"/>
  <c r="K99" i="2"/>
  <c r="J99" i="2"/>
  <c r="H99" i="2" s="1"/>
  <c r="I99" i="2"/>
  <c r="H97" i="2"/>
  <c r="H96" i="2"/>
  <c r="H95" i="2"/>
  <c r="L91" i="2"/>
  <c r="K91" i="2"/>
  <c r="J91" i="2"/>
  <c r="H91" i="2" s="1"/>
  <c r="H90" i="2"/>
  <c r="L89" i="2"/>
  <c r="L92" i="2" s="1"/>
  <c r="K89" i="2"/>
  <c r="K92" i="2" s="1"/>
  <c r="J89" i="2"/>
  <c r="J92" i="2" s="1"/>
  <c r="I89" i="2"/>
  <c r="H88" i="2"/>
  <c r="H87" i="2"/>
  <c r="H85" i="2"/>
  <c r="J83" i="2"/>
  <c r="H83" i="2"/>
  <c r="D83" i="2"/>
  <c r="L81" i="2"/>
  <c r="K81" i="2"/>
  <c r="J81" i="2"/>
  <c r="I81" i="2"/>
  <c r="H81" i="2"/>
  <c r="H80" i="2"/>
  <c r="H79" i="2"/>
  <c r="L78" i="2"/>
  <c r="L75" i="2" s="1"/>
  <c r="K78" i="2"/>
  <c r="H77" i="2"/>
  <c r="H76" i="2"/>
  <c r="K75" i="2"/>
  <c r="I75" i="2"/>
  <c r="H74" i="2"/>
  <c r="H73" i="2"/>
  <c r="J69" i="2"/>
  <c r="I69" i="2"/>
  <c r="K67" i="2"/>
  <c r="H67" i="2"/>
  <c r="D67" i="2"/>
  <c r="K66" i="2"/>
  <c r="H66" i="2" s="1"/>
  <c r="D66" i="2"/>
  <c r="K65" i="2"/>
  <c r="J65" i="2"/>
  <c r="I65" i="2"/>
  <c r="I63" i="2" s="1"/>
  <c r="H65" i="2"/>
  <c r="D65" i="2"/>
  <c r="L63" i="2"/>
  <c r="J63" i="2"/>
  <c r="J55" i="2" s="1"/>
  <c r="L60" i="2"/>
  <c r="K60" i="2"/>
  <c r="J60" i="2"/>
  <c r="I60" i="2"/>
  <c r="I55" i="2" s="1"/>
  <c r="L57" i="2"/>
  <c r="L55" i="2" s="1"/>
  <c r="K57" i="2"/>
  <c r="J57" i="2"/>
  <c r="I57" i="2"/>
  <c r="H57" i="2"/>
  <c r="H56" i="2"/>
  <c r="L52" i="2"/>
  <c r="K52" i="2"/>
  <c r="J52" i="2"/>
  <c r="H52" i="2" s="1"/>
  <c r="I52" i="2"/>
  <c r="H51" i="2"/>
  <c r="H50" i="2"/>
  <c r="H49" i="2"/>
  <c r="H48" i="2"/>
  <c r="H47" i="2"/>
  <c r="H45" i="2"/>
  <c r="H43" i="2"/>
  <c r="D43" i="2"/>
  <c r="L41" i="2"/>
  <c r="K41" i="2"/>
  <c r="K35" i="2" s="1"/>
  <c r="J41" i="2"/>
  <c r="I41" i="2"/>
  <c r="H41" i="2" s="1"/>
  <c r="H40" i="2"/>
  <c r="H39" i="2"/>
  <c r="J78" i="2"/>
  <c r="H37" i="2"/>
  <c r="H36" i="2"/>
  <c r="L35" i="2"/>
  <c r="L130" i="2" s="1"/>
  <c r="H34" i="2"/>
  <c r="H33" i="2"/>
  <c r="J29" i="2"/>
  <c r="I29" i="2"/>
  <c r="H27" i="2"/>
  <c r="D27" i="2"/>
  <c r="H26" i="2"/>
  <c r="D26" i="2"/>
  <c r="H25" i="2"/>
  <c r="D25" i="2"/>
  <c r="L23" i="2"/>
  <c r="K23" i="2"/>
  <c r="J23" i="2"/>
  <c r="H23" i="2" s="1"/>
  <c r="I23" i="2"/>
  <c r="L20" i="2"/>
  <c r="K20" i="2"/>
  <c r="K15" i="2" s="1"/>
  <c r="J20" i="2"/>
  <c r="I20" i="2"/>
  <c r="H20" i="2" s="1"/>
  <c r="L17" i="2"/>
  <c r="K17" i="2"/>
  <c r="J17" i="2"/>
  <c r="H17" i="2" s="1"/>
  <c r="I17" i="2"/>
  <c r="I15" i="2" s="1"/>
  <c r="H16" i="2"/>
  <c r="L15" i="2"/>
  <c r="J15" i="2"/>
  <c r="D9" i="2"/>
  <c r="H149" i="1"/>
  <c r="H147" i="1"/>
  <c r="H146" i="1"/>
  <c r="H145" i="1"/>
  <c r="L144" i="1"/>
  <c r="K144" i="1"/>
  <c r="J144" i="1"/>
  <c r="I144" i="1"/>
  <c r="H144" i="1" s="1"/>
  <c r="H143" i="1"/>
  <c r="H142" i="1"/>
  <c r="L141" i="1"/>
  <c r="K141" i="1"/>
  <c r="J141" i="1"/>
  <c r="I141" i="1"/>
  <c r="H141" i="1"/>
  <c r="H140" i="1"/>
  <c r="L139" i="1"/>
  <c r="L138" i="1" s="1"/>
  <c r="K139" i="1"/>
  <c r="J139" i="1"/>
  <c r="J138" i="1" s="1"/>
  <c r="I139" i="1"/>
  <c r="H139" i="1"/>
  <c r="K138" i="1"/>
  <c r="I138" i="1"/>
  <c r="H137" i="1"/>
  <c r="H136" i="1"/>
  <c r="H135" i="1"/>
  <c r="L134" i="1"/>
  <c r="K134" i="1"/>
  <c r="J134" i="1"/>
  <c r="I134" i="1"/>
  <c r="H134" i="1" s="1"/>
  <c r="H133" i="1"/>
  <c r="L132" i="1"/>
  <c r="K132" i="1"/>
  <c r="J132" i="1"/>
  <c r="I132" i="1"/>
  <c r="H132" i="1" s="1"/>
  <c r="I130" i="1"/>
  <c r="I152" i="1" s="1"/>
  <c r="J151" i="1"/>
  <c r="H129" i="1"/>
  <c r="I128" i="1"/>
  <c r="H127" i="1"/>
  <c r="I126" i="1"/>
  <c r="H125" i="1"/>
  <c r="H124" i="1"/>
  <c r="H123" i="1"/>
  <c r="L122" i="1"/>
  <c r="K122" i="1"/>
  <c r="J122" i="1"/>
  <c r="I122" i="1"/>
  <c r="H122" i="1" s="1"/>
  <c r="H121" i="1"/>
  <c r="H120" i="1"/>
  <c r="H119" i="1"/>
  <c r="H118" i="1"/>
  <c r="H117" i="1"/>
  <c r="H116" i="1"/>
  <c r="L115" i="1"/>
  <c r="K115" i="1"/>
  <c r="J115" i="1"/>
  <c r="I115" i="1"/>
  <c r="H115" i="1"/>
  <c r="H114" i="1"/>
  <c r="H113" i="1"/>
  <c r="L112" i="1"/>
  <c r="K112" i="1"/>
  <c r="J112" i="1"/>
  <c r="I112" i="1"/>
  <c r="H112" i="1" s="1"/>
  <c r="H111" i="1"/>
  <c r="H110" i="1"/>
  <c r="L109" i="1"/>
  <c r="L108" i="1" s="1"/>
  <c r="L106" i="1" s="1"/>
  <c r="L105" i="1" s="1"/>
  <c r="K109" i="1"/>
  <c r="J109" i="1"/>
  <c r="J108" i="1" s="1"/>
  <c r="J106" i="1" s="1"/>
  <c r="J105" i="1" s="1"/>
  <c r="I109" i="1"/>
  <c r="H109" i="1"/>
  <c r="K108" i="1"/>
  <c r="I108" i="1"/>
  <c r="H108" i="1" s="1"/>
  <c r="H107" i="1"/>
  <c r="K106" i="1"/>
  <c r="K105" i="1" s="1"/>
  <c r="I106" i="1"/>
  <c r="H104" i="1"/>
  <c r="H103" i="1"/>
  <c r="H102" i="1"/>
  <c r="L101" i="1"/>
  <c r="K101" i="1"/>
  <c r="J101" i="1"/>
  <c r="I101" i="1"/>
  <c r="H101" i="1"/>
  <c r="H100" i="1"/>
  <c r="L99" i="1"/>
  <c r="K99" i="1"/>
  <c r="J99" i="1"/>
  <c r="H99" i="1" s="1"/>
  <c r="I99" i="1"/>
  <c r="H97" i="1"/>
  <c r="H96" i="1"/>
  <c r="H95" i="1"/>
  <c r="L91" i="1"/>
  <c r="K91" i="1"/>
  <c r="J91" i="1"/>
  <c r="H91" i="1" s="1"/>
  <c r="H90" i="1"/>
  <c r="L89" i="1"/>
  <c r="L92" i="1" s="1"/>
  <c r="K89" i="1"/>
  <c r="K92" i="1" s="1"/>
  <c r="J89" i="1"/>
  <c r="J92" i="1" s="1"/>
  <c r="I89" i="1"/>
  <c r="H88" i="1"/>
  <c r="H87" i="1"/>
  <c r="H85" i="1"/>
  <c r="J83" i="1"/>
  <c r="H83" i="1"/>
  <c r="D83" i="1"/>
  <c r="L81" i="1"/>
  <c r="K81" i="1"/>
  <c r="J81" i="1"/>
  <c r="H81" i="1" s="1"/>
  <c r="I81" i="1"/>
  <c r="H80" i="1"/>
  <c r="H79" i="1"/>
  <c r="L78" i="1"/>
  <c r="L75" i="1" s="1"/>
  <c r="K78" i="1"/>
  <c r="H77" i="1"/>
  <c r="H76" i="1"/>
  <c r="K75" i="1"/>
  <c r="I75" i="1"/>
  <c r="H74" i="1"/>
  <c r="H73" i="1"/>
  <c r="J69" i="1"/>
  <c r="I69" i="1"/>
  <c r="K67" i="1"/>
  <c r="H67" i="1"/>
  <c r="D67" i="1"/>
  <c r="K66" i="1"/>
  <c r="H66" i="1" s="1"/>
  <c r="D66" i="1"/>
  <c r="K65" i="1"/>
  <c r="K63" i="1" s="1"/>
  <c r="J65" i="1"/>
  <c r="I65" i="1"/>
  <c r="H65" i="1"/>
  <c r="D65" i="1"/>
  <c r="L63" i="1"/>
  <c r="J63" i="1"/>
  <c r="I63" i="1"/>
  <c r="L60" i="1"/>
  <c r="K60" i="1"/>
  <c r="J60" i="1"/>
  <c r="I60" i="1"/>
  <c r="H60" i="1" s="1"/>
  <c r="L57" i="1"/>
  <c r="L55" i="1" s="1"/>
  <c r="K57" i="1"/>
  <c r="J57" i="1"/>
  <c r="I57" i="1"/>
  <c r="H57" i="1"/>
  <c r="H56" i="1"/>
  <c r="J55" i="1"/>
  <c r="I55" i="1"/>
  <c r="L52" i="1"/>
  <c r="K52" i="1"/>
  <c r="J52" i="1"/>
  <c r="H52" i="1" s="1"/>
  <c r="I52" i="1"/>
  <c r="H51" i="1"/>
  <c r="H50" i="1"/>
  <c r="H49" i="1"/>
  <c r="H48" i="1"/>
  <c r="H47" i="1"/>
  <c r="H45" i="1"/>
  <c r="H43" i="1"/>
  <c r="D43" i="1"/>
  <c r="L41" i="1"/>
  <c r="K41" i="1"/>
  <c r="K35" i="1" s="1"/>
  <c r="J41" i="1"/>
  <c r="I41" i="1"/>
  <c r="H41" i="1" s="1"/>
  <c r="H40" i="1"/>
  <c r="H39" i="1"/>
  <c r="J78" i="1"/>
  <c r="H37" i="1"/>
  <c r="H36" i="1"/>
  <c r="L35" i="1"/>
  <c r="L130" i="1" s="1"/>
  <c r="H34" i="1"/>
  <c r="H33" i="1"/>
  <c r="J29" i="1"/>
  <c r="I29" i="1"/>
  <c r="H27" i="1"/>
  <c r="D27" i="1"/>
  <c r="H26" i="1"/>
  <c r="D26" i="1"/>
  <c r="H25" i="1"/>
  <c r="D25" i="1"/>
  <c r="L23" i="1"/>
  <c r="K23" i="1"/>
  <c r="K15" i="1" s="1"/>
  <c r="J23" i="1"/>
  <c r="I23" i="1"/>
  <c r="L20" i="1"/>
  <c r="K20" i="1"/>
  <c r="J20" i="1"/>
  <c r="I20" i="1"/>
  <c r="H20" i="1" s="1"/>
  <c r="L17" i="1"/>
  <c r="K17" i="1"/>
  <c r="J17" i="1"/>
  <c r="H17" i="1" s="1"/>
  <c r="I17" i="1"/>
  <c r="H16" i="1"/>
  <c r="L15" i="1"/>
  <c r="D9" i="1"/>
  <c r="H23" i="1" l="1"/>
  <c r="K55" i="1"/>
  <c r="L93" i="8"/>
  <c r="H93" i="8" s="1"/>
  <c r="H69" i="8"/>
  <c r="J121" i="4"/>
  <c r="J119" i="4" s="1"/>
  <c r="H23" i="3"/>
  <c r="H63" i="3"/>
  <c r="H65" i="3"/>
  <c r="H89" i="2"/>
  <c r="H89" i="1"/>
  <c r="L87" i="7"/>
  <c r="H87" i="7" s="1"/>
  <c r="H129" i="2"/>
  <c r="L46" i="6"/>
  <c r="H29" i="6"/>
  <c r="K93" i="6"/>
  <c r="L69" i="6"/>
  <c r="H72" i="6"/>
  <c r="K69" i="5"/>
  <c r="H70" i="5"/>
  <c r="K46" i="5"/>
  <c r="L32" i="5"/>
  <c r="H85" i="4"/>
  <c r="K24" i="4"/>
  <c r="H45" i="4"/>
  <c r="J39" i="4"/>
  <c r="H63" i="4"/>
  <c r="H8" i="4"/>
  <c r="J68" i="4"/>
  <c r="H68" i="4" s="1"/>
  <c r="H99" i="4"/>
  <c r="I98" i="4"/>
  <c r="H98" i="4" s="1"/>
  <c r="J48" i="4"/>
  <c r="K145" i="4"/>
  <c r="K143" i="4" s="1"/>
  <c r="K141" i="4" s="1"/>
  <c r="K121" i="4"/>
  <c r="K119" i="4" s="1"/>
  <c r="H28" i="4"/>
  <c r="I86" i="4"/>
  <c r="I121" i="4"/>
  <c r="H123" i="4"/>
  <c r="I145" i="4"/>
  <c r="L152" i="3"/>
  <c r="L150" i="3" s="1"/>
  <c r="L148" i="3" s="1"/>
  <c r="L128" i="3"/>
  <c r="L126" i="3" s="1"/>
  <c r="I128" i="3"/>
  <c r="I152" i="3"/>
  <c r="K152" i="3"/>
  <c r="K150" i="3" s="1"/>
  <c r="K148" i="3" s="1"/>
  <c r="K128" i="3"/>
  <c r="K126" i="3" s="1"/>
  <c r="J55" i="3"/>
  <c r="J46" i="3"/>
  <c r="J53" i="3" s="1"/>
  <c r="K31" i="3"/>
  <c r="K29" i="3" s="1"/>
  <c r="H55" i="3"/>
  <c r="K55" i="3"/>
  <c r="H78" i="3"/>
  <c r="H132" i="3"/>
  <c r="J108" i="3"/>
  <c r="J106" i="3" s="1"/>
  <c r="J105" i="3" s="1"/>
  <c r="H30" i="3"/>
  <c r="H35" i="3"/>
  <c r="H51" i="3"/>
  <c r="L52" i="3"/>
  <c r="H52" i="3" s="1"/>
  <c r="K70" i="3"/>
  <c r="I75" i="3"/>
  <c r="H75" i="3" s="1"/>
  <c r="J91" i="3"/>
  <c r="H91" i="3" s="1"/>
  <c r="I15" i="3"/>
  <c r="H89" i="3"/>
  <c r="I93" i="3"/>
  <c r="I99" i="3"/>
  <c r="H99" i="3" s="1"/>
  <c r="J138" i="3"/>
  <c r="I139" i="3"/>
  <c r="J151" i="3"/>
  <c r="I108" i="3"/>
  <c r="L152" i="2"/>
  <c r="L150" i="2" s="1"/>
  <c r="L148" i="2" s="1"/>
  <c r="L128" i="2"/>
  <c r="L126" i="2" s="1"/>
  <c r="K152" i="2"/>
  <c r="K150" i="2" s="1"/>
  <c r="K148" i="2" s="1"/>
  <c r="K128" i="2"/>
  <c r="K126" i="2" s="1"/>
  <c r="H151" i="2"/>
  <c r="I46" i="2"/>
  <c r="H15" i="2"/>
  <c r="I150" i="2"/>
  <c r="H138" i="2"/>
  <c r="H78" i="2"/>
  <c r="J75" i="2"/>
  <c r="I35" i="2"/>
  <c r="H60" i="2"/>
  <c r="K63" i="2"/>
  <c r="K55" i="2" s="1"/>
  <c r="I105" i="2"/>
  <c r="H105" i="2" s="1"/>
  <c r="J35" i="2"/>
  <c r="I92" i="2"/>
  <c r="H92" i="2" s="1"/>
  <c r="H139" i="2"/>
  <c r="H38" i="2"/>
  <c r="H106" i="1"/>
  <c r="H151" i="1"/>
  <c r="H78" i="1"/>
  <c r="J75" i="1"/>
  <c r="H75" i="1" s="1"/>
  <c r="I150" i="1"/>
  <c r="L152" i="1"/>
  <c r="L150" i="1" s="1"/>
  <c r="L148" i="1" s="1"/>
  <c r="L128" i="1"/>
  <c r="L126" i="1" s="1"/>
  <c r="K152" i="1"/>
  <c r="K150" i="1" s="1"/>
  <c r="K148" i="1" s="1"/>
  <c r="K128" i="1"/>
  <c r="K126" i="1" s="1"/>
  <c r="H63" i="1"/>
  <c r="H138" i="1"/>
  <c r="I15" i="1"/>
  <c r="I35" i="1"/>
  <c r="I105" i="1"/>
  <c r="H105" i="1" s="1"/>
  <c r="J15" i="1"/>
  <c r="J35" i="1"/>
  <c r="H55" i="1"/>
  <c r="I92" i="1"/>
  <c r="H92" i="1" s="1"/>
  <c r="H38" i="1"/>
  <c r="H63" i="2" l="1"/>
  <c r="J79" i="4"/>
  <c r="J46" i="4"/>
  <c r="J145" i="4"/>
  <c r="J143" i="4" s="1"/>
  <c r="J141" i="4" s="1"/>
  <c r="K22" i="4"/>
  <c r="K64" i="4"/>
  <c r="H64" i="4" s="1"/>
  <c r="H24" i="4"/>
  <c r="L32" i="3"/>
  <c r="L46" i="3" s="1"/>
  <c r="K46" i="3"/>
  <c r="K86" i="3" s="1"/>
  <c r="H35" i="2"/>
  <c r="L86" i="6"/>
  <c r="H86" i="6" s="1"/>
  <c r="H46" i="6"/>
  <c r="H69" i="6"/>
  <c r="L53" i="6"/>
  <c r="H53" i="6" s="1"/>
  <c r="K86" i="5"/>
  <c r="K93" i="5" s="1"/>
  <c r="K53" i="5"/>
  <c r="L72" i="5"/>
  <c r="H32" i="5"/>
  <c r="L29" i="5"/>
  <c r="L46" i="5"/>
  <c r="L86" i="5" s="1"/>
  <c r="J86" i="4"/>
  <c r="H145" i="4"/>
  <c r="I143" i="4"/>
  <c r="K62" i="4"/>
  <c r="H121" i="4"/>
  <c r="I119" i="4"/>
  <c r="H119" i="4" s="1"/>
  <c r="H48" i="4"/>
  <c r="I53" i="3"/>
  <c r="H15" i="3"/>
  <c r="K71" i="3"/>
  <c r="H71" i="3" s="1"/>
  <c r="H31" i="3"/>
  <c r="I126" i="3"/>
  <c r="J92" i="3"/>
  <c r="H92" i="3" s="1"/>
  <c r="J152" i="3"/>
  <c r="J128" i="3"/>
  <c r="J126" i="3" s="1"/>
  <c r="K53" i="3"/>
  <c r="H108" i="3"/>
  <c r="I106" i="3"/>
  <c r="J150" i="3"/>
  <c r="J148" i="3" s="1"/>
  <c r="H151" i="3"/>
  <c r="V145" i="7" s="1"/>
  <c r="H152" i="3"/>
  <c r="I150" i="3"/>
  <c r="H139" i="3"/>
  <c r="I138" i="3"/>
  <c r="H138" i="3" s="1"/>
  <c r="H70" i="3"/>
  <c r="J86" i="3"/>
  <c r="H130" i="3"/>
  <c r="H55" i="2"/>
  <c r="I53" i="2"/>
  <c r="H75" i="2"/>
  <c r="I148" i="2"/>
  <c r="I86" i="2"/>
  <c r="K30" i="2"/>
  <c r="J152" i="2"/>
  <c r="H130" i="2"/>
  <c r="J128" i="2"/>
  <c r="J46" i="2"/>
  <c r="I46" i="1"/>
  <c r="I53" i="1"/>
  <c r="H15" i="1"/>
  <c r="J46" i="1"/>
  <c r="J53" i="1" s="1"/>
  <c r="J152" i="1"/>
  <c r="H130" i="1"/>
  <c r="V130" i="8" s="1"/>
  <c r="J128" i="1"/>
  <c r="I148" i="1"/>
  <c r="H35" i="1"/>
  <c r="L93" i="6" l="1"/>
  <c r="H93" i="6" s="1"/>
  <c r="H32" i="3"/>
  <c r="L86" i="3"/>
  <c r="H46" i="3"/>
  <c r="L72" i="3"/>
  <c r="L69" i="3" s="1"/>
  <c r="L93" i="3" s="1"/>
  <c r="L29" i="3"/>
  <c r="L25" i="4"/>
  <c r="K39" i="4"/>
  <c r="H86" i="3"/>
  <c r="L53" i="5"/>
  <c r="H53" i="5" s="1"/>
  <c r="H29" i="5"/>
  <c r="H86" i="5"/>
  <c r="H72" i="5"/>
  <c r="L69" i="5"/>
  <c r="H46" i="5"/>
  <c r="I141" i="4"/>
  <c r="H141" i="4" s="1"/>
  <c r="H143" i="4"/>
  <c r="H106" i="3"/>
  <c r="I105" i="3"/>
  <c r="H105" i="3" s="1"/>
  <c r="H128" i="3"/>
  <c r="K69" i="3"/>
  <c r="I148" i="3"/>
  <c r="H148" i="3" s="1"/>
  <c r="H150" i="3"/>
  <c r="J93" i="3"/>
  <c r="H126" i="3"/>
  <c r="H152" i="2"/>
  <c r="J150" i="2"/>
  <c r="J86" i="2"/>
  <c r="J93" i="2" s="1"/>
  <c r="K31" i="2"/>
  <c r="K70" i="2"/>
  <c r="H30" i="2"/>
  <c r="J126" i="2"/>
  <c r="H126" i="2" s="1"/>
  <c r="H128" i="2"/>
  <c r="I93" i="2"/>
  <c r="J53" i="2"/>
  <c r="J150" i="1"/>
  <c r="H152" i="1"/>
  <c r="J126" i="1"/>
  <c r="H126" i="1" s="1"/>
  <c r="H128" i="1"/>
  <c r="J86" i="1"/>
  <c r="J93" i="1" s="1"/>
  <c r="K31" i="1"/>
  <c r="I86" i="1"/>
  <c r="K30" i="1"/>
  <c r="H72" i="3" l="1"/>
  <c r="L53" i="3"/>
  <c r="H53" i="3" s="1"/>
  <c r="H29" i="3"/>
  <c r="V146" i="7"/>
  <c r="K79" i="4"/>
  <c r="K46" i="4"/>
  <c r="L65" i="4"/>
  <c r="H25" i="4"/>
  <c r="L39" i="4"/>
  <c r="L79" i="4" s="1"/>
  <c r="L22" i="4"/>
  <c r="L93" i="5"/>
  <c r="H93" i="5" s="1"/>
  <c r="H69" i="5"/>
  <c r="H69" i="3"/>
  <c r="K93" i="3"/>
  <c r="H93" i="3" s="1"/>
  <c r="K71" i="2"/>
  <c r="H71" i="2" s="1"/>
  <c r="H31" i="2"/>
  <c r="H70" i="2"/>
  <c r="K69" i="2"/>
  <c r="J148" i="2"/>
  <c r="H148" i="2" s="1"/>
  <c r="H150" i="2"/>
  <c r="K29" i="2"/>
  <c r="K71" i="1"/>
  <c r="H71" i="1" s="1"/>
  <c r="H31" i="1"/>
  <c r="K70" i="1"/>
  <c r="H30" i="1"/>
  <c r="K29" i="1"/>
  <c r="I93" i="1"/>
  <c r="J148" i="1"/>
  <c r="H148" i="1" s="1"/>
  <c r="H150" i="1"/>
  <c r="L62" i="4" l="1"/>
  <c r="H65" i="4"/>
  <c r="L46" i="4"/>
  <c r="H46" i="4" s="1"/>
  <c r="H22" i="4"/>
  <c r="H79" i="4"/>
  <c r="K86" i="4"/>
  <c r="H39" i="4"/>
  <c r="K46" i="2"/>
  <c r="K53" i="2" s="1"/>
  <c r="H70" i="1"/>
  <c r="K69" i="1"/>
  <c r="K46" i="1"/>
  <c r="L86" i="4" l="1"/>
  <c r="H86" i="4" s="1"/>
  <c r="H62" i="4"/>
  <c r="K86" i="2"/>
  <c r="L32" i="2"/>
  <c r="H46" i="2"/>
  <c r="K86" i="1"/>
  <c r="H86" i="1" s="1"/>
  <c r="L32" i="1"/>
  <c r="H46" i="1"/>
  <c r="K53" i="1"/>
  <c r="K93" i="1"/>
  <c r="L72" i="2" l="1"/>
  <c r="H32" i="2"/>
  <c r="L29" i="2"/>
  <c r="H86" i="2"/>
  <c r="K93" i="2"/>
  <c r="L72" i="1"/>
  <c r="H32" i="1"/>
  <c r="L29" i="1"/>
  <c r="L53" i="2" l="1"/>
  <c r="H53" i="2" s="1"/>
  <c r="H29" i="2"/>
  <c r="H72" i="2"/>
  <c r="L69" i="2"/>
  <c r="H72" i="1"/>
  <c r="L69" i="1"/>
  <c r="L53" i="1"/>
  <c r="H53" i="1" s="1"/>
  <c r="H29" i="1"/>
  <c r="L93" i="2" l="1"/>
  <c r="H93" i="2" s="1"/>
  <c r="H69" i="2"/>
  <c r="L93" i="1"/>
  <c r="H93" i="1" s="1"/>
  <c r="H69" i="1"/>
</calcChain>
</file>

<file path=xl/sharedStrings.xml><?xml version="1.0" encoding="utf-8"?>
<sst xmlns="http://schemas.openxmlformats.org/spreadsheetml/2006/main" count="8921" uniqueCount="333">
  <si>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</si>
  <si>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</si>
  <si>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</si>
  <si>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</si>
  <si>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</si>
  <si>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</si>
  <si>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</si>
  <si>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</si>
  <si>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</si>
  <si>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</si>
  <si>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</si>
  <si>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</si>
  <si>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</si>
  <si>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</si>
  <si>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</si>
  <si>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</si>
  <si>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</si>
  <si>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</si>
  <si>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</si>
  <si>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</si>
  <si>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</si>
  <si>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</si>
  <si>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</si>
  <si>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</si>
  <si>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</si>
  <si>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</si>
  <si>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</si>
  <si>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</si>
  <si>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</si>
  <si>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</si>
  <si>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</si>
  <si>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</si>
  <si>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</si>
  <si>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</si>
  <si>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</si>
  <si>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</si>
  <si>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</si>
  <si>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</si>
  <si>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</si>
  <si>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</si>
  <si>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</si>
  <si>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</si>
  <si>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</si>
  <si>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</si>
  <si>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"Россети Кубань"</t>
  </si>
  <si>
    <t>1022301427268</t>
  </si>
  <si>
    <t>2309001660</t>
  </si>
  <si>
    <t>230901001</t>
  </si>
  <si>
    <t>RST_ORG</t>
  </si>
  <si>
    <t>DYNAMIC.ENR.INCOME.ADJACENT.NET</t>
  </si>
  <si>
    <t>АО "НЭСК-электросети"</t>
  </si>
  <si>
    <t>2</t>
  </si>
  <si>
    <t>1072308013821</t>
  </si>
  <si>
    <t>2308139496</t>
  </si>
  <si>
    <t>ООО "РОСТЭКЭЛЕКТРОСЕТИ"</t>
  </si>
  <si>
    <t>3</t>
  </si>
  <si>
    <t>1112312001141</t>
  </si>
  <si>
    <t>2312178995</t>
  </si>
  <si>
    <t>231201001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</si>
  <si>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</si>
  <si>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</si>
  <si>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</si>
  <si>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</si>
  <si>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</si>
  <si>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</si>
  <si>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</si>
  <si>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</si>
  <si>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</si>
  <si>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</si>
  <si>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</si>
  <si>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</si>
  <si>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</si>
  <si>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</si>
  <si>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</si>
  <si>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</si>
  <si>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</si>
  <si>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</si>
  <si>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</si>
  <si>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</si>
  <si>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</si>
  <si>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</si>
  <si>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</si>
  <si>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</si>
  <si>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</si>
  <si>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</si>
  <si>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</si>
  <si>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</si>
  <si>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</si>
  <si>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</si>
  <si>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</si>
  <si>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</si>
  <si>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</si>
  <si>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</si>
  <si>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</si>
  <si>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</si>
  <si>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</si>
  <si>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</si>
  <si>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</si>
  <si>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</si>
  <si>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</si>
  <si>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</si>
  <si>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</si>
  <si>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</si>
  <si>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</si>
  <si>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</si>
  <si>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</si>
  <si>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</si>
  <si>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</si>
  <si>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</si>
  <si>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</si>
  <si>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</si>
  <si>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</si>
  <si>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</si>
  <si>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</si>
  <si>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</si>
  <si>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</si>
  <si>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</si>
  <si>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</si>
  <si>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</si>
  <si>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</si>
  <si>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</si>
  <si>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</si>
  <si>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</si>
  <si>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</si>
  <si>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</si>
  <si>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</si>
  <si>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</si>
  <si>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</si>
  <si>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</si>
  <si>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</si>
  <si>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</si>
  <si>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</si>
  <si>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</si>
  <si>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</si>
  <si>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</si>
  <si>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</si>
  <si>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</si>
  <si>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</si>
  <si>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</si>
  <si>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</si>
  <si>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</si>
  <si>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</si>
  <si>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</si>
  <si>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</si>
  <si>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</si>
  <si>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</si>
  <si>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</si>
  <si>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</si>
  <si>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</si>
  <si>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</si>
  <si>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</si>
  <si>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</si>
  <si>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</si>
  <si>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</si>
  <si>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</si>
  <si>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</si>
  <si>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</si>
  <si>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</si>
  <si>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</si>
  <si>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</si>
  <si>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</si>
  <si>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</si>
  <si>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</si>
  <si>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</si>
  <si>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</si>
  <si>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</si>
  <si>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</si>
  <si>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</si>
  <si>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</si>
  <si>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</si>
  <si>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</si>
  <si>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</si>
  <si>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</si>
  <si>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</si>
  <si>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</si>
  <si>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</si>
  <si>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</si>
  <si>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</si>
  <si>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</si>
  <si>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</si>
  <si>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</si>
  <si>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</si>
  <si>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</si>
  <si>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</si>
  <si>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</si>
  <si>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</si>
  <si>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</si>
  <si>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</si>
  <si>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</si>
  <si>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</si>
  <si>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</si>
  <si>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</si>
  <si>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</si>
  <si>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</si>
  <si>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</si>
  <si>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</si>
  <si>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</si>
  <si>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</si>
  <si>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</si>
  <si>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</si>
  <si>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</si>
  <si>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</si>
  <si>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</si>
  <si>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</si>
  <si>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</si>
  <si>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</si>
  <si>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</si>
  <si>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</si>
  <si>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</si>
  <si>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</si>
  <si>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</si>
  <si>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</si>
  <si>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</si>
  <si>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</si>
  <si>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</si>
  <si>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</si>
  <si>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</si>
  <si>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</si>
  <si>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</si>
  <si>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</si>
  <si>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</si>
  <si>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</si>
  <si>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</si>
  <si>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</si>
  <si>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</si>
  <si>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</si>
  <si>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</si>
  <si>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</si>
  <si>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</si>
  <si>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</si>
  <si>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</si>
  <si>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</si>
  <si>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</si>
  <si>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</si>
  <si>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</si>
  <si>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</si>
  <si>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</si>
  <si>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</si>
  <si>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</si>
  <si>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</si>
  <si>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</si>
  <si>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</si>
  <si>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</si>
  <si>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</si>
  <si>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</si>
  <si>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</si>
  <si>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</si>
  <si>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</si>
  <si>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</si>
  <si>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</si>
  <si>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</si>
  <si>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</si>
  <si>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</si>
  <si>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</si>
  <si>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</si>
  <si>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</si>
  <si>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</si>
  <si>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</si>
  <si>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</si>
  <si>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</si>
  <si>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</si>
  <si>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</si>
  <si>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</si>
  <si>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</si>
  <si>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</si>
  <si>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</si>
  <si>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</si>
  <si>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</si>
  <si>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</si>
  <si>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</si>
  <si>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</si>
  <si>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</si>
  <si>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</si>
  <si>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</si>
  <si>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</si>
  <si>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</si>
  <si>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</si>
  <si>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</si>
  <si>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</si>
  <si>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</si>
  <si>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</si>
  <si>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</si>
  <si>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</si>
  <si>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</si>
  <si>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</si>
  <si>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</si>
  <si>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</si>
  <si>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</si>
  <si>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</si>
  <si>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</si>
  <si>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</si>
  <si>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</si>
  <si>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</si>
  <si>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</si>
  <si>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</si>
  <si>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</si>
  <si>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</si>
  <si>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</si>
  <si>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</si>
  <si>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</si>
  <si>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</si>
  <si>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</si>
  <si>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</si>
  <si>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</si>
  <si>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</si>
  <si>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</si>
  <si>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</si>
  <si>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</si>
  <si>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</si>
  <si>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</si>
  <si>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</si>
  <si>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</si>
  <si>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</si>
  <si>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</si>
  <si>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</si>
  <si>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</si>
  <si>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</si>
  <si>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</si>
  <si>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</si>
  <si>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</si>
  <si>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</si>
  <si>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</si>
  <si>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</si>
  <si>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</si>
  <si>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</si>
  <si>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</si>
  <si>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</si>
  <si>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</si>
  <si>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</si>
  <si>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</si>
  <si>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</si>
  <si>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</si>
  <si>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41 222 774,10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</si>
</sst>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8"/>
      <name val="Tahoma"/>
    </font>
    <font>
      <sz val="11"/>
      <color rgb="FF000000"/>
      <name val="Calibri"/>
    </font>
    <font>
      <b/>
      <sz val="8"/>
      <name val="Tahoma"/>
    </font>
    <font>
      <sz val="9"/>
      <name val="Tahoma"/>
    </font>
    <font>
      <sz val="8"/>
      <color theme="0" tint="-0.249977111117893"/>
      <name val="Tahoma"/>
    </font>
    <font>
      <sz val="8"/>
      <color theme="0"/>
      <name val="Tahoma"/>
    </font>
    <font>
      <sz val="8"/>
      <color rgb="FF000080"/>
      <name val="Tahoma"/>
    </font>
    <font>
      <b/>
      <sz val="10"/>
      <color rgb="FFBCBCBC"/>
      <name val="Calibri"/>
    </font>
    <font>
      <sz val="11"/>
      <color theme="1"/>
      <name val="Calibri"/>
      <scheme val="minor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9"/>
      <color theme="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D7EAD3"/>
      </patternFill>
    </fill>
    <fill>
      <patternFill patternType="solid">
        <fgColor theme="0"/>
      </patternFill>
    </fill>
    <fill>
      <patternFill patternType="solid">
        <fgColor rgb="FFFFFFC0"/>
      </patternFill>
    </fill>
    <fill>
      <patternFill patternType="solid">
        <fgColor rgb="FFFFFFFF"/>
      </patternFill>
    </fill>
    <fill>
      <patternFill patternType="solid">
        <fgColor rgb="FFD3DBDB"/>
      </patternFill>
    </fill>
  </fills>
  <borders count="9">
    <border>
      <left/>
      <right/>
      <top/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 applyFill="0" applyBorder="0"/>
    <xf numFmtId="49" fontId="4" fillId="0" borderId="0" applyFill="0" applyBorder="0">
      <alignment vertical="top"/>
    </xf>
    <xf numFmtId="0" fontId="9" fillId="0" borderId="0" applyFill="0" applyBorder="0"/>
    <xf numFmtId="0" fontId="10" fillId="0" borderId="0"/>
  </cellStyleXfs>
  <cellXfs count="80">
    <xf numFmtId="0" fontId="0" fillId="0" borderId="0" xfId="0"/>
    <xf numFmtId="0" fontId="1" fillId="0" borderId="0" xfId="0" applyNumberFormat="1" applyFont="1"/>
    <xf numFmtId="0" fontId="0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0" fontId="3" fillId="0" borderId="2" xfId="1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3" xfId="2" applyNumberFormat="1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49" fontId="1" fillId="0" borderId="0" xfId="2" applyNumberFormat="1" applyFont="1" applyAlignment="1">
      <alignment horizontal="right" vertical="center" indent="1"/>
    </xf>
    <xf numFmtId="49" fontId="1" fillId="0" borderId="1" xfId="2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/>
    <xf numFmtId="0" fontId="1" fillId="5" borderId="1" xfId="0" applyNumberFormat="1" applyFont="1" applyFill="1" applyBorder="1" applyAlignment="1">
      <alignment horizontal="left" vertical="center" wrapText="1" indent="1"/>
    </xf>
    <xf numFmtId="0" fontId="1" fillId="5" borderId="1" xfId="0" applyNumberFormat="1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7" borderId="1" xfId="2" applyNumberFormat="1" applyFont="1" applyFill="1" applyBorder="1" applyAlignment="1">
      <alignment horizontal="left" vertical="center" wrapText="1" indent="1"/>
    </xf>
    <xf numFmtId="0" fontId="1" fillId="0" borderId="1" xfId="2" applyNumberFormat="1" applyFont="1" applyBorder="1" applyAlignment="1">
      <alignment horizontal="left" vertical="center" wrapText="1" indent="1"/>
    </xf>
    <xf numFmtId="164" fontId="1" fillId="8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4" xfId="2" applyNumberFormat="1" applyFont="1" applyBorder="1" applyAlignment="1">
      <alignment horizontal="left" vertical="center" wrapText="1" indent="1"/>
    </xf>
    <xf numFmtId="0" fontId="7" fillId="9" borderId="7" xfId="0" applyNumberFormat="1" applyFont="1" applyFill="1" applyBorder="1" applyAlignment="1">
      <alignment horizontal="left" vertical="center" indent="1"/>
    </xf>
    <xf numFmtId="49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0" fontId="1" fillId="0" borderId="4" xfId="2" applyNumberFormat="1" applyFont="1" applyBorder="1" applyAlignment="1">
      <alignment horizontal="left" vertical="center" wrapText="1" indent="1"/>
    </xf>
    <xf numFmtId="49" fontId="1" fillId="1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top" wrapText="1"/>
    </xf>
    <xf numFmtId="0" fontId="1" fillId="10" borderId="1" xfId="2" applyNumberFormat="1" applyFont="1" applyFill="1" applyBorder="1" applyAlignment="1">
      <alignment horizontal="left" vertical="center" wrapText="1" indent="2"/>
    </xf>
    <xf numFmtId="49" fontId="1" fillId="0" borderId="1" xfId="0" applyNumberFormat="1" applyFont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0" borderId="1" xfId="2" applyNumberFormat="1" applyFont="1" applyBorder="1" applyAlignment="1">
      <alignment horizontal="left" vertical="center" wrapText="1" indent="2"/>
    </xf>
    <xf numFmtId="0" fontId="1" fillId="0" borderId="1" xfId="2" applyNumberFormat="1" applyFont="1" applyBorder="1" applyAlignment="1">
      <alignment horizontal="left" vertical="center" wrapText="1" indent="3"/>
    </xf>
    <xf numFmtId="0" fontId="1" fillId="0" borderId="1" xfId="2" applyNumberFormat="1" applyFont="1" applyBorder="1" applyAlignment="1">
      <alignment horizontal="left" vertical="center" wrapText="1" indent="4"/>
    </xf>
    <xf numFmtId="164" fontId="0" fillId="0" borderId="0" xfId="0" applyNumberFormat="1" applyFont="1"/>
    <xf numFmtId="49" fontId="1" fillId="0" borderId="0" xfId="2" applyNumberFormat="1" applyFont="1" applyAlignment="1">
      <alignment horizontal="right" vertical="center" indent="1"/>
    </xf>
    <xf numFmtId="0" fontId="3" fillId="0" borderId="2" xfId="1" applyNumberFormat="1" applyFont="1" applyBorder="1" applyAlignment="1">
      <alignment vertical="center"/>
    </xf>
    <xf numFmtId="49" fontId="1" fillId="0" borderId="1" xfId="2" applyNumberFormat="1" applyFont="1" applyBorder="1" applyAlignment="1">
      <alignment horizontal="center" vertical="center" wrapText="1"/>
    </xf>
    <xf numFmtId="0" fontId="1" fillId="0" borderId="3" xfId="2" applyNumberFormat="1" applyFont="1" applyBorder="1" applyAlignment="1">
      <alignment vertical="center"/>
    </xf>
    <xf numFmtId="0" fontId="1" fillId="7" borderId="1" xfId="2" applyNumberFormat="1" applyFont="1" applyFill="1" applyBorder="1" applyAlignment="1">
      <alignment horizontal="left" vertical="center" wrapText="1" indent="1"/>
    </xf>
    <xf numFmtId="0" fontId="1" fillId="0" borderId="4" xfId="2" applyNumberFormat="1" applyFont="1" applyBorder="1" applyAlignment="1">
      <alignment horizontal="left" vertical="center" wrapText="1" indent="1"/>
    </xf>
    <xf numFmtId="49" fontId="1" fillId="0" borderId="5" xfId="2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left" vertical="center" wrapText="1" indent="1"/>
    </xf>
    <xf numFmtId="0" fontId="1" fillId="0" borderId="1" xfId="2" applyNumberFormat="1" applyFont="1" applyBorder="1" applyAlignment="1">
      <alignment horizontal="left" vertical="center" wrapText="1" indent="1"/>
    </xf>
    <xf numFmtId="0" fontId="1" fillId="0" borderId="1" xfId="2" applyNumberFormat="1" applyFont="1" applyBorder="1" applyAlignment="1">
      <alignment horizontal="left" vertical="center" wrapText="1" indent="2"/>
    </xf>
    <xf numFmtId="0" fontId="1" fillId="0" borderId="1" xfId="2" applyNumberFormat="1" applyFont="1" applyBorder="1" applyAlignment="1">
      <alignment horizontal="left" vertical="center" wrapText="1" indent="3"/>
    </xf>
    <xf numFmtId="0" fontId="1" fillId="0" borderId="1" xfId="2" applyNumberFormat="1" applyFont="1" applyBorder="1" applyAlignment="1">
      <alignment horizontal="left" vertical="center" wrapText="1" indent="4"/>
    </xf>
    <xf numFmtId="0" fontId="1" fillId="10" borderId="1" xfId="2" applyNumberFormat="1" applyFont="1" applyFill="1" applyBorder="1" applyAlignment="1">
      <alignment horizontal="left" vertical="center" wrapText="1" indent="2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164" fontId="11" fillId="0" borderId="0" xfId="0" applyNumberFormat="1" applyFont="1"/>
    <xf numFmtId="0" fontId="11" fillId="0" borderId="0" xfId="0" applyNumberFormat="1" applyFont="1"/>
    <xf numFmtId="4" fontId="12" fillId="0" borderId="8" xfId="4" applyNumberFormat="1" applyFont="1" applyBorder="1" applyAlignment="1">
      <alignment horizontal="right" vertical="top" wrapText="1"/>
    </xf>
    <xf numFmtId="49" fontId="1" fillId="0" borderId="1" xfId="2" applyNumberFormat="1" applyFont="1" applyBorder="1" applyAlignment="1">
      <alignment horizontal="center" vertical="center" wrapText="1"/>
    </xf>
    <xf numFmtId="0" fontId="6" fillId="0" borderId="0" xfId="0" applyNumberFormat="1" applyFont="1"/>
    <xf numFmtId="49" fontId="1" fillId="0" borderId="1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left" vertical="center" wrapText="1" indent="1"/>
    </xf>
    <xf numFmtId="0" fontId="1" fillId="3" borderId="5" xfId="0" applyNumberFormat="1" applyFont="1" applyFill="1" applyBorder="1" applyAlignment="1">
      <alignment horizontal="left" vertical="center" wrapText="1" inden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0" xfId="2" applyNumberFormat="1" applyFont="1" applyAlignment="1">
      <alignment horizontal="right" vertical="center" indent="1"/>
    </xf>
    <xf numFmtId="0" fontId="3" fillId="0" borderId="2" xfId="1" applyNumberFormat="1" applyFont="1" applyBorder="1" applyAlignment="1">
      <alignment vertical="center"/>
    </xf>
    <xf numFmtId="49" fontId="1" fillId="0" borderId="1" xfId="2" applyNumberFormat="1" applyFont="1" applyBorder="1" applyAlignment="1">
      <alignment horizontal="center" vertical="center" wrapText="1"/>
    </xf>
    <xf numFmtId="0" fontId="1" fillId="0" borderId="3" xfId="2" applyNumberFormat="1" applyFont="1" applyBorder="1" applyAlignment="1">
      <alignment vertical="center"/>
    </xf>
    <xf numFmtId="0" fontId="1" fillId="7" borderId="1" xfId="2" applyNumberFormat="1" applyFont="1" applyFill="1" applyBorder="1" applyAlignment="1">
      <alignment horizontal="left" vertical="center" wrapText="1" indent="1"/>
    </xf>
    <xf numFmtId="0" fontId="1" fillId="0" borderId="4" xfId="2" applyNumberFormat="1" applyFont="1" applyBorder="1" applyAlignment="1">
      <alignment horizontal="left" vertical="center" wrapText="1" indent="1"/>
    </xf>
    <xf numFmtId="49" fontId="1" fillId="0" borderId="5" xfId="2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left" vertical="center" wrapText="1" indent="1"/>
    </xf>
    <xf numFmtId="0" fontId="1" fillId="0" borderId="1" xfId="2" applyNumberFormat="1" applyFont="1" applyBorder="1" applyAlignment="1">
      <alignment horizontal="left" vertical="center" wrapText="1" indent="1"/>
    </xf>
    <xf numFmtId="0" fontId="1" fillId="0" borderId="1" xfId="2" applyNumberFormat="1" applyFont="1" applyBorder="1" applyAlignment="1">
      <alignment horizontal="left" vertical="center" wrapText="1" indent="2"/>
    </xf>
    <xf numFmtId="0" fontId="1" fillId="0" borderId="1" xfId="2" applyNumberFormat="1" applyFont="1" applyBorder="1" applyAlignment="1">
      <alignment horizontal="left" vertical="center" wrapText="1" indent="3"/>
    </xf>
    <xf numFmtId="0" fontId="1" fillId="0" borderId="1" xfId="2" applyNumberFormat="1" applyFont="1" applyBorder="1" applyAlignment="1">
      <alignment horizontal="left" vertical="center" wrapText="1" indent="4"/>
    </xf>
    <xf numFmtId="0" fontId="1" fillId="10" borderId="1" xfId="2" applyNumberFormat="1" applyFont="1" applyFill="1" applyBorder="1" applyAlignment="1">
      <alignment horizontal="left" vertical="center" wrapText="1" indent="2"/>
    </xf>
  </cellXfs>
  <cellStyles count="5">
    <cellStyle name="Обычный" xfId="0" builtinId="0"/>
    <cellStyle name="Обычный 10" xfId="2"/>
    <cellStyle name="Обычный 2" xfId="3"/>
    <cellStyle name="Обычный_июль" xfId="4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42;&#1069;&#1055;\&#1054;&#1054;&#1054;%20&#1050;&#1042;&#1069;&#1055;%20&#1045;&#1048;&#1040;&#1057;,%20&#1086;&#1090;&#1095;&#1077;&#1090;&#1099;\&#1054;&#1054;&#1054;%20&#1045;&#1048;&#1040;&#1057;%202014-2023\&#1076;&#1086;%2020%20&#1077;&#1078;&#1077;&#1084;&#1077;&#1089;.%2046%20&#1092;&#1086;&#1088;&#1084;&#1072;\2023\46EP.STX.EIAS%20&#1103;&#1085;&#1074;&#1072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0" refreshError="1"/>
      <sheetData sheetId="1" refreshError="1">
        <row r="18">
          <cell r="H18" t="str">
            <v>ООО "КВЭП"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opLeftCell="C7" workbookViewId="0">
      <selection activeCell="K26" sqref="K26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70.710937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16384" width="9.140625" style="2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spans="1:20" ht="10.5" hidden="1" customHeight="1" x14ac:dyDescent="0.25"/>
    <row r="5" spans="1:20" ht="10.5" hidden="1" customHeight="1" x14ac:dyDescent="0.25">
      <c r="A5" s="5"/>
    </row>
    <row r="6" spans="1:20" ht="10.5" hidden="1" customHeight="1" x14ac:dyDescent="0.25">
      <c r="A6" s="5"/>
    </row>
    <row r="7" spans="1:20" ht="6" customHeight="1" x14ac:dyDescent="0.25">
      <c r="A7" s="5"/>
    </row>
    <row r="8" spans="1:20" ht="12" customHeight="1" x14ac:dyDescent="0.25">
      <c r="A8" s="5"/>
      <c r="D8" s="6" t="s">
        <v>12</v>
      </c>
      <c r="E8" s="6"/>
      <c r="F8" s="7"/>
      <c r="G8" s="7"/>
      <c r="H8" s="7"/>
      <c r="I8" s="7"/>
      <c r="J8" s="7"/>
      <c r="K8" s="7"/>
    </row>
    <row r="9" spans="1:20" ht="12" customHeight="1" x14ac:dyDescent="0.25">
      <c r="D9" s="8" t="str">
        <f>IF(ORG="","Не определено",ORG)</f>
        <v>ООО "КВЭП"</v>
      </c>
      <c r="E9" s="8"/>
    </row>
    <row r="10" spans="1:20" ht="15" customHeight="1" x14ac:dyDescent="0.25">
      <c r="D10" s="9"/>
      <c r="E10" s="9"/>
      <c r="F10" s="7"/>
      <c r="G10" s="7"/>
      <c r="H10" s="7"/>
      <c r="I10" s="7"/>
      <c r="J10" s="7"/>
      <c r="K10" s="7"/>
      <c r="L10" s="10" t="s">
        <v>13</v>
      </c>
    </row>
    <row r="11" spans="1:20" ht="15" customHeight="1" x14ac:dyDescent="0.25"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  <c r="I11" s="66" t="s">
        <v>19</v>
      </c>
      <c r="J11" s="66"/>
      <c r="K11" s="66"/>
      <c r="L11" s="66"/>
    </row>
    <row r="12" spans="1:20" ht="15" customHeight="1" x14ac:dyDescent="0.25">
      <c r="D12" s="66"/>
      <c r="E12" s="66"/>
      <c r="F12" s="66"/>
      <c r="G12" s="66"/>
      <c r="H12" s="66"/>
      <c r="I12" s="11" t="s">
        <v>20</v>
      </c>
      <c r="J12" s="11" t="s">
        <v>21</v>
      </c>
      <c r="K12" s="11" t="s">
        <v>22</v>
      </c>
      <c r="L12" s="11" t="s">
        <v>23</v>
      </c>
    </row>
    <row r="13" spans="1:20" ht="12" customHeight="1" x14ac:dyDescent="0.25">
      <c r="D13" s="12">
        <v>0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</row>
    <row r="14" spans="1:20" ht="18" customHeight="1" x14ac:dyDescent="0.25">
      <c r="D14" s="64" t="s">
        <v>24</v>
      </c>
      <c r="E14" s="65"/>
      <c r="F14" s="65"/>
      <c r="G14" s="13"/>
      <c r="H14" s="14"/>
      <c r="I14" s="14"/>
      <c r="J14" s="14"/>
      <c r="K14" s="14"/>
      <c r="L14" s="15"/>
      <c r="N14" s="16"/>
      <c r="O14" s="16"/>
      <c r="P14" s="16"/>
      <c r="Q14" s="16"/>
      <c r="R14" s="16"/>
      <c r="S14" s="16"/>
      <c r="T14" s="16"/>
    </row>
    <row r="15" spans="1:20" ht="12" customHeight="1" x14ac:dyDescent="0.25">
      <c r="D15" s="17" t="s">
        <v>25</v>
      </c>
      <c r="E15" s="18" t="s">
        <v>26</v>
      </c>
      <c r="F15" s="19" t="s">
        <v>27</v>
      </c>
      <c r="G15" s="19">
        <v>10</v>
      </c>
      <c r="H15" s="20">
        <f>SUM(I15:L15)</f>
        <v>9515.2529999999988</v>
      </c>
      <c r="I15" s="20">
        <f>SUM(I16,I17,I20,I23)</f>
        <v>1061.19</v>
      </c>
      <c r="J15" s="20">
        <f>SUM(J16,J17,J20,J23)</f>
        <v>6665.4409999999998</v>
      </c>
      <c r="K15" s="20">
        <f>SUM(K16,K17,K20,K23)</f>
        <v>1788.6220000000001</v>
      </c>
      <c r="L15" s="20">
        <f>SUM(L16,L17,L20,L23)</f>
        <v>0</v>
      </c>
      <c r="N15" s="16"/>
      <c r="O15" s="16"/>
      <c r="P15" s="16"/>
      <c r="Q15" s="16"/>
      <c r="R15" s="16"/>
      <c r="S15" s="16"/>
      <c r="T15" s="21" t="s">
        <v>28</v>
      </c>
    </row>
    <row r="16" spans="1:20" ht="12" customHeight="1" x14ac:dyDescent="0.25">
      <c r="D16" s="22" t="s">
        <v>29</v>
      </c>
      <c r="E16" s="23" t="s">
        <v>30</v>
      </c>
      <c r="F16" s="11" t="s">
        <v>27</v>
      </c>
      <c r="G16" s="11">
        <v>20</v>
      </c>
      <c r="H16" s="20">
        <f>SUM(I16:L16)</f>
        <v>0</v>
      </c>
      <c r="I16" s="24"/>
      <c r="J16" s="24"/>
      <c r="K16" s="24"/>
      <c r="L16" s="24"/>
      <c r="N16" s="16"/>
      <c r="O16" s="16"/>
      <c r="P16" s="16"/>
      <c r="Q16" s="16"/>
      <c r="R16" s="16"/>
      <c r="S16" s="16"/>
      <c r="T16" s="21" t="s">
        <v>28</v>
      </c>
    </row>
    <row r="17" spans="3:20" ht="12" customHeight="1" x14ac:dyDescent="0.25">
      <c r="D17" s="22" t="s">
        <v>31</v>
      </c>
      <c r="E17" s="23" t="s">
        <v>32</v>
      </c>
      <c r="F17" s="11" t="s">
        <v>27</v>
      </c>
      <c r="G17" s="11">
        <v>30</v>
      </c>
      <c r="H17" s="20">
        <f>SUM(I17:L17)</f>
        <v>0</v>
      </c>
      <c r="I17" s="20">
        <f>SUM(I18:I19)</f>
        <v>0</v>
      </c>
      <c r="J17" s="20">
        <f>SUM(J18:J19)</f>
        <v>0</v>
      </c>
      <c r="K17" s="20">
        <f>SUM(K18:K19)</f>
        <v>0</v>
      </c>
      <c r="L17" s="20">
        <f>SUM(L18:L19)</f>
        <v>0</v>
      </c>
      <c r="N17" s="16"/>
      <c r="O17" s="16"/>
      <c r="P17" s="16"/>
      <c r="Q17" s="16"/>
      <c r="R17" s="16"/>
      <c r="S17" s="16"/>
      <c r="T17" s="21" t="s">
        <v>28</v>
      </c>
    </row>
    <row r="18" spans="3:20" ht="12" hidden="1" customHeight="1" x14ac:dyDescent="0.25">
      <c r="D18" s="25"/>
      <c r="E18" s="26"/>
      <c r="F18" s="27"/>
      <c r="G18" s="27"/>
      <c r="H18" s="28"/>
      <c r="I18" s="28"/>
      <c r="J18" s="28"/>
      <c r="K18" s="28"/>
      <c r="L18" s="29"/>
      <c r="N18" s="21" t="s">
        <v>33</v>
      </c>
      <c r="O18" s="16"/>
      <c r="P18" s="16"/>
      <c r="Q18" s="16"/>
      <c r="R18" s="16"/>
      <c r="S18" s="16"/>
      <c r="T18" s="16"/>
    </row>
    <row r="19" spans="3:20" ht="12" customHeight="1" x14ac:dyDescent="0.25">
      <c r="D19" s="30"/>
      <c r="E19" s="26" t="s">
        <v>34</v>
      </c>
      <c r="F19" s="27"/>
      <c r="G19" s="27"/>
      <c r="H19" s="28"/>
      <c r="I19" s="28"/>
      <c r="J19" s="28"/>
      <c r="K19" s="28"/>
      <c r="L19" s="29"/>
      <c r="N19" s="16"/>
      <c r="O19" s="16"/>
      <c r="P19" s="16"/>
      <c r="Q19" s="16"/>
      <c r="R19" s="16"/>
      <c r="S19" s="16"/>
      <c r="T19" s="31" t="s">
        <v>35</v>
      </c>
    </row>
    <row r="20" spans="3:20" ht="12" customHeight="1" x14ac:dyDescent="0.25">
      <c r="D20" s="22" t="s">
        <v>36</v>
      </c>
      <c r="E20" s="23" t="s">
        <v>37</v>
      </c>
      <c r="F20" s="11" t="s">
        <v>27</v>
      </c>
      <c r="G20" s="11" t="s">
        <v>38</v>
      </c>
      <c r="H20" s="20">
        <f>SUM(I20:L20)</f>
        <v>0</v>
      </c>
      <c r="I20" s="20">
        <f>SUM(I21:I22)</f>
        <v>0</v>
      </c>
      <c r="J20" s="20">
        <f>SUM(J21:J22)</f>
        <v>0</v>
      </c>
      <c r="K20" s="20">
        <f>SUM(K21:K22)</f>
        <v>0</v>
      </c>
      <c r="L20" s="20">
        <f>SUM(L21:L22)</f>
        <v>0</v>
      </c>
      <c r="N20" s="16"/>
      <c r="O20" s="16"/>
      <c r="P20" s="16"/>
      <c r="Q20" s="16"/>
      <c r="R20" s="16"/>
      <c r="S20" s="16"/>
      <c r="T20" s="21" t="s">
        <v>28</v>
      </c>
    </row>
    <row r="21" spans="3:20" ht="12" hidden="1" customHeight="1" x14ac:dyDescent="0.25">
      <c r="D21" s="25"/>
      <c r="E21" s="26"/>
      <c r="F21" s="27"/>
      <c r="G21" s="27"/>
      <c r="H21" s="28"/>
      <c r="I21" s="28"/>
      <c r="J21" s="28"/>
      <c r="K21" s="28"/>
      <c r="L21" s="29"/>
      <c r="N21" s="21" t="s">
        <v>33</v>
      </c>
      <c r="O21" s="16"/>
      <c r="P21" s="16"/>
      <c r="Q21" s="16"/>
      <c r="R21" s="16"/>
      <c r="S21" s="16"/>
      <c r="T21" s="16"/>
    </row>
    <row r="22" spans="3:20" ht="12" customHeight="1" x14ac:dyDescent="0.25">
      <c r="D22" s="30"/>
      <c r="E22" s="26" t="s">
        <v>34</v>
      </c>
      <c r="F22" s="27"/>
      <c r="G22" s="27"/>
      <c r="H22" s="28"/>
      <c r="I22" s="28"/>
      <c r="J22" s="28"/>
      <c r="K22" s="28"/>
      <c r="L22" s="29"/>
      <c r="N22" s="16"/>
      <c r="O22" s="16"/>
      <c r="P22" s="16"/>
      <c r="Q22" s="16"/>
      <c r="R22" s="16"/>
      <c r="S22" s="16"/>
      <c r="T22" s="31" t="s">
        <v>39</v>
      </c>
    </row>
    <row r="23" spans="3:20" ht="12" customHeight="1" x14ac:dyDescent="0.25">
      <c r="D23" s="22" t="s">
        <v>40</v>
      </c>
      <c r="E23" s="23" t="s">
        <v>41</v>
      </c>
      <c r="F23" s="11" t="s">
        <v>27</v>
      </c>
      <c r="G23" s="11" t="s">
        <v>42</v>
      </c>
      <c r="H23" s="20">
        <f>SUM(I23:L23)</f>
        <v>9515.2529999999988</v>
      </c>
      <c r="I23" s="20">
        <f>SUM(I24:I28)</f>
        <v>1061.19</v>
      </c>
      <c r="J23" s="20">
        <f>SUM(J24:J28)</f>
        <v>6665.4409999999998</v>
      </c>
      <c r="K23" s="20">
        <f>SUM(K24:K28)</f>
        <v>1788.6220000000001</v>
      </c>
      <c r="L23" s="20">
        <f>SUM(L24:L28)</f>
        <v>0</v>
      </c>
      <c r="N23" s="16"/>
      <c r="O23" s="16"/>
      <c r="P23" s="16"/>
      <c r="Q23" s="16"/>
      <c r="R23" s="16"/>
      <c r="S23" s="16"/>
      <c r="T23" s="21" t="s">
        <v>28</v>
      </c>
    </row>
    <row r="24" spans="3:20" ht="12" hidden="1" customHeight="1" x14ac:dyDescent="0.25">
      <c r="D24" s="25"/>
      <c r="E24" s="26"/>
      <c r="F24" s="27"/>
      <c r="G24" s="27"/>
      <c r="H24" s="28"/>
      <c r="I24" s="28"/>
      <c r="J24" s="28"/>
      <c r="K24" s="28"/>
      <c r="L24" s="29"/>
      <c r="N24" s="21" t="s">
        <v>33</v>
      </c>
      <c r="O24" s="16"/>
      <c r="P24" s="16"/>
      <c r="Q24" s="16"/>
      <c r="R24" s="16"/>
      <c r="S24" s="16"/>
      <c r="T24" s="16"/>
    </row>
    <row r="25" spans="3:20" s="1" customFormat="1" ht="12" customHeight="1" x14ac:dyDescent="0.15">
      <c r="C25" s="32" t="s">
        <v>43</v>
      </c>
      <c r="D25" s="22" t="str">
        <f>"1.4."&amp;N25</f>
        <v>1.4.1</v>
      </c>
      <c r="E25" s="33" t="s">
        <v>44</v>
      </c>
      <c r="F25" s="11" t="s">
        <v>27</v>
      </c>
      <c r="G25" s="11" t="s">
        <v>42</v>
      </c>
      <c r="H25" s="20">
        <f>SUM(I25:L25)</f>
        <v>9062.6709999999985</v>
      </c>
      <c r="I25" s="24">
        <v>1061.19</v>
      </c>
      <c r="J25" s="24">
        <v>6665.4409999999998</v>
      </c>
      <c r="K25" s="24">
        <v>1336.04</v>
      </c>
      <c r="L25" s="24"/>
      <c r="N25" s="21" t="s">
        <v>25</v>
      </c>
      <c r="O25" s="34" t="s">
        <v>44</v>
      </c>
      <c r="P25" s="34" t="s">
        <v>45</v>
      </c>
      <c r="Q25" s="34" t="s">
        <v>46</v>
      </c>
      <c r="R25" s="34" t="s">
        <v>47</v>
      </c>
      <c r="S25" s="21" t="s">
        <v>48</v>
      </c>
      <c r="T25" s="21" t="s">
        <v>49</v>
      </c>
    </row>
    <row r="26" spans="3:20" s="1" customFormat="1" ht="12" customHeight="1" x14ac:dyDescent="0.15">
      <c r="C26" s="32" t="s">
        <v>43</v>
      </c>
      <c r="D26" s="22" t="str">
        <f>"1.4."&amp;N26</f>
        <v>1.4.2</v>
      </c>
      <c r="E26" s="33" t="s">
        <v>50</v>
      </c>
      <c r="F26" s="11" t="s">
        <v>27</v>
      </c>
      <c r="G26" s="11" t="s">
        <v>42</v>
      </c>
      <c r="H26" s="20">
        <f>SUM(I26:L26)</f>
        <v>343.91800000000001</v>
      </c>
      <c r="I26" s="24"/>
      <c r="J26" s="24"/>
      <c r="K26" s="24">
        <f>332.596+11.322</f>
        <v>343.91800000000001</v>
      </c>
      <c r="L26" s="24"/>
      <c r="N26" s="21" t="s">
        <v>51</v>
      </c>
      <c r="O26" s="34" t="s">
        <v>50</v>
      </c>
      <c r="P26" s="34" t="s">
        <v>52</v>
      </c>
      <c r="Q26" s="34" t="s">
        <v>53</v>
      </c>
      <c r="R26" s="34" t="s">
        <v>47</v>
      </c>
      <c r="S26" s="21" t="s">
        <v>48</v>
      </c>
      <c r="T26" s="21" t="s">
        <v>49</v>
      </c>
    </row>
    <row r="27" spans="3:20" s="1" customFormat="1" ht="12" customHeight="1" x14ac:dyDescent="0.15">
      <c r="C27" s="32" t="s">
        <v>43</v>
      </c>
      <c r="D27" s="22" t="str">
        <f>"1.4."&amp;N27</f>
        <v>1.4.3</v>
      </c>
      <c r="E27" s="33" t="s">
        <v>54</v>
      </c>
      <c r="F27" s="11" t="s">
        <v>27</v>
      </c>
      <c r="G27" s="11" t="s">
        <v>42</v>
      </c>
      <c r="H27" s="20">
        <f>SUM(I27:L27)</f>
        <v>108.664</v>
      </c>
      <c r="I27" s="24"/>
      <c r="J27" s="24"/>
      <c r="K27" s="24">
        <v>108.664</v>
      </c>
      <c r="L27" s="24"/>
      <c r="N27" s="21" t="s">
        <v>55</v>
      </c>
      <c r="O27" s="34" t="s">
        <v>54</v>
      </c>
      <c r="P27" s="34" t="s">
        <v>56</v>
      </c>
      <c r="Q27" s="34" t="s">
        <v>57</v>
      </c>
      <c r="R27" s="34" t="s">
        <v>58</v>
      </c>
      <c r="S27" s="21" t="s">
        <v>48</v>
      </c>
      <c r="T27" s="21" t="s">
        <v>49</v>
      </c>
    </row>
    <row r="28" spans="3:20" ht="12" customHeight="1" x14ac:dyDescent="0.25">
      <c r="D28" s="30"/>
      <c r="E28" s="26" t="s">
        <v>34</v>
      </c>
      <c r="F28" s="27"/>
      <c r="G28" s="27"/>
      <c r="H28" s="28"/>
      <c r="I28" s="28"/>
      <c r="J28" s="28"/>
      <c r="K28" s="28"/>
      <c r="L28" s="29"/>
      <c r="N28" s="16"/>
      <c r="O28" s="16"/>
      <c r="P28" s="16"/>
      <c r="Q28" s="16"/>
      <c r="R28" s="16"/>
      <c r="S28" s="16"/>
      <c r="T28" s="31" t="s">
        <v>59</v>
      </c>
    </row>
    <row r="29" spans="3:20" ht="12" customHeight="1" x14ac:dyDescent="0.25">
      <c r="D29" s="17" t="s">
        <v>51</v>
      </c>
      <c r="E29" s="18" t="s">
        <v>60</v>
      </c>
      <c r="F29" s="19" t="s">
        <v>27</v>
      </c>
      <c r="G29" s="19" t="s">
        <v>61</v>
      </c>
      <c r="H29" s="20">
        <f t="shared" ref="H29:H41" si="0">SUM(I29:L29)</f>
        <v>3117.5439999999999</v>
      </c>
      <c r="I29" s="20">
        <f>SUM(I31,I32,I33)</f>
        <v>0</v>
      </c>
      <c r="J29" s="20">
        <f>SUM(J30,J32,J33)</f>
        <v>0</v>
      </c>
      <c r="K29" s="20">
        <f>SUM(K30,K31,K33)</f>
        <v>1988.3719999999998</v>
      </c>
      <c r="L29" s="20">
        <f>SUM(L30,L31,L32)</f>
        <v>1129.172</v>
      </c>
      <c r="N29" s="16"/>
      <c r="O29" s="16"/>
      <c r="P29" s="16"/>
      <c r="Q29" s="16"/>
      <c r="R29" s="16"/>
      <c r="S29" s="16"/>
      <c r="T29" s="21" t="s">
        <v>28</v>
      </c>
    </row>
    <row r="30" spans="3:20" ht="12" customHeight="1" x14ac:dyDescent="0.25">
      <c r="D30" s="22" t="s">
        <v>62</v>
      </c>
      <c r="E30" s="23" t="s">
        <v>20</v>
      </c>
      <c r="F30" s="11" t="s">
        <v>27</v>
      </c>
      <c r="G30" s="11" t="s">
        <v>63</v>
      </c>
      <c r="H30" s="20">
        <f t="shared" si="0"/>
        <v>1051.1310000000001</v>
      </c>
      <c r="I30" s="35"/>
      <c r="J30" s="24"/>
      <c r="K30" s="24">
        <f>I46</f>
        <v>1051.1310000000001</v>
      </c>
      <c r="L30" s="24"/>
      <c r="N30" s="16"/>
      <c r="O30" s="16"/>
      <c r="P30" s="16"/>
      <c r="Q30" s="16"/>
      <c r="R30" s="16"/>
      <c r="S30" s="16"/>
      <c r="T30" s="21" t="s">
        <v>28</v>
      </c>
    </row>
    <row r="31" spans="3:20" ht="12" customHeight="1" x14ac:dyDescent="0.25">
      <c r="D31" s="22" t="s">
        <v>64</v>
      </c>
      <c r="E31" s="23" t="s">
        <v>21</v>
      </c>
      <c r="F31" s="11" t="s">
        <v>27</v>
      </c>
      <c r="G31" s="11" t="s">
        <v>65</v>
      </c>
      <c r="H31" s="20">
        <f t="shared" si="0"/>
        <v>937.24099999999976</v>
      </c>
      <c r="I31" s="24"/>
      <c r="J31" s="35"/>
      <c r="K31" s="24">
        <f>J46</f>
        <v>937.24099999999976</v>
      </c>
      <c r="L31" s="24"/>
      <c r="N31" s="16"/>
      <c r="O31" s="16"/>
      <c r="P31" s="16"/>
      <c r="Q31" s="16"/>
      <c r="R31" s="16"/>
      <c r="S31" s="16"/>
      <c r="T31" s="21" t="s">
        <v>28</v>
      </c>
    </row>
    <row r="32" spans="3:20" ht="12" customHeight="1" x14ac:dyDescent="0.25">
      <c r="D32" s="22" t="s">
        <v>66</v>
      </c>
      <c r="E32" s="23" t="s">
        <v>22</v>
      </c>
      <c r="F32" s="11" t="s">
        <v>27</v>
      </c>
      <c r="G32" s="11" t="s">
        <v>67</v>
      </c>
      <c r="H32" s="20">
        <f t="shared" si="0"/>
        <v>1129.172</v>
      </c>
      <c r="I32" s="24"/>
      <c r="J32" s="24"/>
      <c r="K32" s="35"/>
      <c r="L32" s="24">
        <f>K46</f>
        <v>1129.172</v>
      </c>
      <c r="N32" s="16"/>
      <c r="O32" s="16"/>
      <c r="P32" s="16"/>
      <c r="Q32" s="16"/>
      <c r="R32" s="16"/>
      <c r="S32" s="16"/>
      <c r="T32" s="21" t="s">
        <v>28</v>
      </c>
    </row>
    <row r="33" spans="3:20" ht="12" customHeight="1" x14ac:dyDescent="0.25">
      <c r="D33" s="22" t="s">
        <v>68</v>
      </c>
      <c r="E33" s="23" t="s">
        <v>69</v>
      </c>
      <c r="F33" s="11" t="s">
        <v>27</v>
      </c>
      <c r="G33" s="11" t="s">
        <v>70</v>
      </c>
      <c r="H33" s="20">
        <f t="shared" si="0"/>
        <v>0</v>
      </c>
      <c r="I33" s="24"/>
      <c r="J33" s="24"/>
      <c r="K33" s="24"/>
      <c r="L33" s="35"/>
      <c r="N33" s="16"/>
      <c r="O33" s="16"/>
      <c r="P33" s="16"/>
      <c r="Q33" s="16"/>
      <c r="R33" s="16"/>
      <c r="S33" s="16"/>
      <c r="T33" s="21" t="s">
        <v>28</v>
      </c>
    </row>
    <row r="34" spans="3:20" ht="12" customHeight="1" x14ac:dyDescent="0.25">
      <c r="D34" s="17" t="s">
        <v>55</v>
      </c>
      <c r="E34" s="18" t="s">
        <v>71</v>
      </c>
      <c r="F34" s="19" t="s">
        <v>27</v>
      </c>
      <c r="G34" s="19" t="s">
        <v>72</v>
      </c>
      <c r="H34" s="20">
        <f t="shared" si="0"/>
        <v>0</v>
      </c>
      <c r="I34" s="24"/>
      <c r="J34" s="24"/>
      <c r="K34" s="24"/>
      <c r="L34" s="24"/>
      <c r="N34" s="16"/>
      <c r="O34" s="16"/>
      <c r="P34" s="16"/>
      <c r="Q34" s="16"/>
      <c r="R34" s="16"/>
      <c r="S34" s="16"/>
      <c r="T34" s="21" t="s">
        <v>28</v>
      </c>
    </row>
    <row r="35" spans="3:20" ht="12" customHeight="1" x14ac:dyDescent="0.25">
      <c r="D35" s="17" t="s">
        <v>73</v>
      </c>
      <c r="E35" s="18" t="s">
        <v>74</v>
      </c>
      <c r="F35" s="19" t="s">
        <v>27</v>
      </c>
      <c r="G35" s="19" t="s">
        <v>75</v>
      </c>
      <c r="H35" s="20">
        <f t="shared" si="0"/>
        <v>9368.7469999999994</v>
      </c>
      <c r="I35" s="20">
        <f>SUM(I36,I38,I41,I45)</f>
        <v>0</v>
      </c>
      <c r="J35" s="20">
        <f>SUM(J36,J38,J41,J45)</f>
        <v>5674.5</v>
      </c>
      <c r="K35" s="20">
        <f>SUM(K36,K38,K41,K45)</f>
        <v>2589.9229999999998</v>
      </c>
      <c r="L35" s="20">
        <f>SUM(L36,L38,L41,L45)</f>
        <v>1104.3240000000001</v>
      </c>
      <c r="N35" s="16"/>
      <c r="O35" s="16"/>
      <c r="P35" s="16"/>
      <c r="Q35" s="16"/>
      <c r="R35" s="16"/>
      <c r="S35" s="16"/>
      <c r="T35" s="21" t="s">
        <v>28</v>
      </c>
    </row>
    <row r="36" spans="3:20" ht="24" customHeight="1" x14ac:dyDescent="0.25">
      <c r="D36" s="22" t="s">
        <v>76</v>
      </c>
      <c r="E36" s="23" t="s">
        <v>77</v>
      </c>
      <c r="F36" s="11" t="s">
        <v>27</v>
      </c>
      <c r="G36" s="11" t="s">
        <v>78</v>
      </c>
      <c r="H36" s="20">
        <f t="shared" si="0"/>
        <v>0</v>
      </c>
      <c r="I36" s="24"/>
      <c r="J36" s="24"/>
      <c r="K36" s="24"/>
      <c r="L36" s="24"/>
      <c r="N36" s="16"/>
      <c r="O36" s="16"/>
      <c r="P36" s="16"/>
      <c r="Q36" s="16"/>
      <c r="R36" s="16"/>
      <c r="S36" s="16"/>
      <c r="T36" s="21" t="s">
        <v>28</v>
      </c>
    </row>
    <row r="37" spans="3:20" ht="12" customHeight="1" x14ac:dyDescent="0.25">
      <c r="D37" s="22" t="s">
        <v>79</v>
      </c>
      <c r="E37" s="36" t="s">
        <v>80</v>
      </c>
      <c r="F37" s="11" t="s">
        <v>27</v>
      </c>
      <c r="G37" s="11" t="s">
        <v>81</v>
      </c>
      <c r="H37" s="20">
        <f t="shared" si="0"/>
        <v>0</v>
      </c>
      <c r="I37" s="24"/>
      <c r="J37" s="24"/>
      <c r="K37" s="24"/>
      <c r="L37" s="24"/>
      <c r="N37" s="16"/>
      <c r="O37" s="16"/>
      <c r="P37" s="16"/>
      <c r="Q37" s="16"/>
      <c r="R37" s="16"/>
      <c r="S37" s="16"/>
      <c r="T37" s="21" t="s">
        <v>28</v>
      </c>
    </row>
    <row r="38" spans="3:20" ht="12" customHeight="1" x14ac:dyDescent="0.25">
      <c r="D38" s="22" t="s">
        <v>82</v>
      </c>
      <c r="E38" s="23" t="s">
        <v>83</v>
      </c>
      <c r="F38" s="11" t="s">
        <v>27</v>
      </c>
      <c r="G38" s="11" t="s">
        <v>84</v>
      </c>
      <c r="H38" s="20">
        <f t="shared" si="0"/>
        <v>4740.3459999999995</v>
      </c>
      <c r="I38" s="24"/>
      <c r="J38" s="24">
        <f>5674.5-J43</f>
        <v>1046.0990000000002</v>
      </c>
      <c r="K38" s="24">
        <f>2580.542+9.381</f>
        <v>2589.9229999999998</v>
      </c>
      <c r="L38" s="24">
        <v>1104.3240000000001</v>
      </c>
      <c r="N38" s="16"/>
      <c r="O38" s="16"/>
      <c r="P38" s="16"/>
      <c r="Q38" s="16"/>
      <c r="R38" s="16"/>
      <c r="S38" s="16"/>
      <c r="T38" s="21" t="s">
        <v>28</v>
      </c>
    </row>
    <row r="39" spans="3:20" ht="12" customHeight="1" x14ac:dyDescent="0.25">
      <c r="D39" s="22" t="s">
        <v>85</v>
      </c>
      <c r="E39" s="36" t="s">
        <v>86</v>
      </c>
      <c r="F39" s="11" t="s">
        <v>27</v>
      </c>
      <c r="G39" s="11" t="s">
        <v>87</v>
      </c>
      <c r="H39" s="20">
        <f t="shared" si="0"/>
        <v>0</v>
      </c>
      <c r="I39" s="24"/>
      <c r="J39" s="24"/>
      <c r="K39" s="24"/>
      <c r="L39" s="24"/>
      <c r="N39" s="16"/>
      <c r="O39" s="16"/>
      <c r="P39" s="16"/>
      <c r="Q39" s="16"/>
      <c r="R39" s="16"/>
      <c r="S39" s="16"/>
      <c r="T39" s="21" t="s">
        <v>28</v>
      </c>
    </row>
    <row r="40" spans="3:20" ht="12" customHeight="1" x14ac:dyDescent="0.25">
      <c r="D40" s="22" t="s">
        <v>88</v>
      </c>
      <c r="E40" s="37" t="s">
        <v>89</v>
      </c>
      <c r="F40" s="11" t="s">
        <v>27</v>
      </c>
      <c r="G40" s="11" t="s">
        <v>90</v>
      </c>
      <c r="H40" s="20">
        <f t="shared" si="0"/>
        <v>0</v>
      </c>
      <c r="I40" s="24"/>
      <c r="J40" s="24"/>
      <c r="K40" s="24"/>
      <c r="L40" s="24"/>
      <c r="N40" s="16"/>
      <c r="O40" s="16"/>
      <c r="P40" s="16"/>
      <c r="Q40" s="16"/>
      <c r="R40" s="16"/>
      <c r="S40" s="16"/>
      <c r="T40" s="21" t="s">
        <v>28</v>
      </c>
    </row>
    <row r="41" spans="3:20" ht="12" customHeight="1" x14ac:dyDescent="0.25">
      <c r="D41" s="22" t="s">
        <v>91</v>
      </c>
      <c r="E41" s="23" t="s">
        <v>92</v>
      </c>
      <c r="F41" s="11" t="s">
        <v>27</v>
      </c>
      <c r="G41" s="11" t="s">
        <v>93</v>
      </c>
      <c r="H41" s="20">
        <f t="shared" si="0"/>
        <v>4628.4009999999998</v>
      </c>
      <c r="I41" s="20">
        <f>SUM(I42:I44)</f>
        <v>0</v>
      </c>
      <c r="J41" s="20">
        <f>SUM(J42:J44)</f>
        <v>4628.4009999999998</v>
      </c>
      <c r="K41" s="20">
        <f>SUM(K42:K44)</f>
        <v>0</v>
      </c>
      <c r="L41" s="20">
        <f>SUM(L42:L44)</f>
        <v>0</v>
      </c>
      <c r="N41" s="16"/>
      <c r="O41" s="16"/>
      <c r="P41" s="16"/>
      <c r="Q41" s="16"/>
      <c r="R41" s="16"/>
      <c r="S41" s="16"/>
      <c r="T41" s="21" t="s">
        <v>28</v>
      </c>
    </row>
    <row r="42" spans="3:20" ht="12" hidden="1" customHeight="1" x14ac:dyDescent="0.25">
      <c r="D42" s="25"/>
      <c r="E42" s="26"/>
      <c r="F42" s="27"/>
      <c r="G42" s="27"/>
      <c r="H42" s="28"/>
      <c r="I42" s="28"/>
      <c r="J42" s="28"/>
      <c r="K42" s="28"/>
      <c r="L42" s="29"/>
      <c r="N42" s="21" t="s">
        <v>33</v>
      </c>
      <c r="O42" s="16"/>
      <c r="P42" s="16"/>
      <c r="Q42" s="16"/>
      <c r="R42" s="16"/>
      <c r="S42" s="16"/>
      <c r="T42" s="16"/>
    </row>
    <row r="43" spans="3:20" s="1" customFormat="1" ht="12" customHeight="1" x14ac:dyDescent="0.15">
      <c r="C43" s="32" t="s">
        <v>43</v>
      </c>
      <c r="D43" s="22" t="str">
        <f>"4.3."&amp;N43</f>
        <v>4.3.1</v>
      </c>
      <c r="E43" s="33" t="s">
        <v>50</v>
      </c>
      <c r="F43" s="11" t="s">
        <v>27</v>
      </c>
      <c r="G43" s="11" t="s">
        <v>93</v>
      </c>
      <c r="H43" s="20">
        <f>SUM(I43:L43)</f>
        <v>4628.4009999999998</v>
      </c>
      <c r="I43" s="24"/>
      <c r="J43" s="24">
        <v>4628.4009999999998</v>
      </c>
      <c r="K43" s="24"/>
      <c r="L43" s="24"/>
      <c r="N43" s="21" t="s">
        <v>25</v>
      </c>
      <c r="O43" s="34" t="s">
        <v>50</v>
      </c>
      <c r="P43" s="34" t="s">
        <v>52</v>
      </c>
      <c r="Q43" s="34" t="s">
        <v>53</v>
      </c>
      <c r="R43" s="34" t="s">
        <v>47</v>
      </c>
      <c r="S43" s="21" t="s">
        <v>48</v>
      </c>
      <c r="T43" s="21" t="s">
        <v>94</v>
      </c>
    </row>
    <row r="44" spans="3:20" ht="12" customHeight="1" x14ac:dyDescent="0.25">
      <c r="D44" s="30"/>
      <c r="E44" s="26" t="s">
        <v>34</v>
      </c>
      <c r="F44" s="27"/>
      <c r="G44" s="27"/>
      <c r="H44" s="28"/>
      <c r="I44" s="28"/>
      <c r="J44" s="28"/>
      <c r="K44" s="28"/>
      <c r="L44" s="29"/>
      <c r="N44" s="16"/>
      <c r="O44" s="16"/>
      <c r="P44" s="16"/>
      <c r="Q44" s="16"/>
      <c r="R44" s="16"/>
      <c r="S44" s="16"/>
      <c r="T44" s="31" t="s">
        <v>95</v>
      </c>
    </row>
    <row r="45" spans="3:20" ht="12" customHeight="1" x14ac:dyDescent="0.25">
      <c r="D45" s="22" t="s">
        <v>96</v>
      </c>
      <c r="E45" s="23" t="s">
        <v>97</v>
      </c>
      <c r="F45" s="11" t="s">
        <v>27</v>
      </c>
      <c r="G45" s="11" t="s">
        <v>98</v>
      </c>
      <c r="H45" s="20">
        <f t="shared" ref="H45:H53" si="1">SUM(I45:L45)</f>
        <v>0</v>
      </c>
      <c r="I45" s="24"/>
      <c r="J45" s="24"/>
      <c r="K45" s="24"/>
      <c r="L45" s="24"/>
      <c r="N45" s="16"/>
      <c r="O45" s="16"/>
      <c r="P45" s="16"/>
      <c r="Q45" s="16"/>
      <c r="R45" s="16"/>
      <c r="S45" s="16"/>
      <c r="T45" s="21" t="s">
        <v>28</v>
      </c>
    </row>
    <row r="46" spans="3:20" ht="12" customHeight="1" x14ac:dyDescent="0.25">
      <c r="D46" s="17" t="s">
        <v>99</v>
      </c>
      <c r="E46" s="18" t="s">
        <v>100</v>
      </c>
      <c r="F46" s="19" t="s">
        <v>27</v>
      </c>
      <c r="G46" s="19" t="s">
        <v>101</v>
      </c>
      <c r="H46" s="20">
        <f t="shared" si="1"/>
        <v>3117.5439999999999</v>
      </c>
      <c r="I46" s="24">
        <f>I15-I49</f>
        <v>1051.1310000000001</v>
      </c>
      <c r="J46" s="24">
        <f>J15-J35-J49</f>
        <v>937.24099999999976</v>
      </c>
      <c r="K46" s="24">
        <f>K15+K29-K35-K49</f>
        <v>1129.172</v>
      </c>
      <c r="L46" s="24"/>
      <c r="N46" s="16"/>
      <c r="O46" s="16"/>
      <c r="P46" s="16"/>
      <c r="Q46" s="16"/>
      <c r="R46" s="16"/>
      <c r="S46" s="16"/>
      <c r="T46" s="21" t="s">
        <v>28</v>
      </c>
    </row>
    <row r="47" spans="3:20" ht="12" customHeight="1" x14ac:dyDescent="0.25">
      <c r="D47" s="17" t="s">
        <v>102</v>
      </c>
      <c r="E47" s="18" t="s">
        <v>103</v>
      </c>
      <c r="F47" s="19" t="s">
        <v>27</v>
      </c>
      <c r="G47" s="19" t="s">
        <v>104</v>
      </c>
      <c r="H47" s="20">
        <f t="shared" si="1"/>
        <v>0</v>
      </c>
      <c r="I47" s="24"/>
      <c r="J47" s="24"/>
      <c r="K47" s="24"/>
      <c r="L47" s="24"/>
      <c r="N47" s="16"/>
      <c r="O47" s="16"/>
      <c r="P47" s="16"/>
      <c r="Q47" s="16"/>
      <c r="R47" s="16"/>
      <c r="S47" s="16"/>
      <c r="T47" s="21" t="s">
        <v>28</v>
      </c>
    </row>
    <row r="48" spans="3:20" ht="12" customHeight="1" x14ac:dyDescent="0.25">
      <c r="D48" s="17" t="s">
        <v>105</v>
      </c>
      <c r="E48" s="18" t="s">
        <v>106</v>
      </c>
      <c r="F48" s="19" t="s">
        <v>27</v>
      </c>
      <c r="G48" s="19" t="s">
        <v>107</v>
      </c>
      <c r="H48" s="20">
        <f t="shared" si="1"/>
        <v>0</v>
      </c>
      <c r="I48" s="24"/>
      <c r="J48" s="24"/>
      <c r="K48" s="24"/>
      <c r="L48" s="24"/>
      <c r="N48" s="16"/>
      <c r="O48" s="16"/>
      <c r="P48" s="16"/>
      <c r="Q48" s="16"/>
      <c r="R48" s="16"/>
      <c r="S48" s="16"/>
      <c r="T48" s="21" t="s">
        <v>28</v>
      </c>
    </row>
    <row r="49" spans="3:20" s="2" customFormat="1" ht="12" customHeight="1" x14ac:dyDescent="0.25">
      <c r="C49" s="1"/>
      <c r="D49" s="17" t="s">
        <v>108</v>
      </c>
      <c r="E49" s="18" t="s">
        <v>109</v>
      </c>
      <c r="F49" s="19" t="s">
        <v>27</v>
      </c>
      <c r="G49" s="19" t="s">
        <v>110</v>
      </c>
      <c r="H49" s="20">
        <f t="shared" si="1"/>
        <v>146.506</v>
      </c>
      <c r="I49" s="24">
        <v>10.058999999999999</v>
      </c>
      <c r="J49" s="24">
        <f>37.199+16.501</f>
        <v>53.7</v>
      </c>
      <c r="K49" s="24">
        <f>55.958+1.941</f>
        <v>57.899000000000001</v>
      </c>
      <c r="L49" s="24">
        <v>24.847999999999999</v>
      </c>
      <c r="M49" s="1"/>
      <c r="N49" s="16"/>
      <c r="O49" s="16"/>
      <c r="P49" s="16"/>
      <c r="Q49" s="16"/>
      <c r="R49" s="16"/>
      <c r="S49" s="16"/>
      <c r="T49" s="21" t="s">
        <v>28</v>
      </c>
    </row>
    <row r="50" spans="3:20" s="2" customFormat="1" ht="12" customHeight="1" x14ac:dyDescent="0.25">
      <c r="C50" s="1"/>
      <c r="D50" s="22" t="s">
        <v>111</v>
      </c>
      <c r="E50" s="23" t="s">
        <v>112</v>
      </c>
      <c r="F50" s="11" t="s">
        <v>27</v>
      </c>
      <c r="G50" s="11" t="s">
        <v>113</v>
      </c>
      <c r="H50" s="20">
        <f t="shared" si="1"/>
        <v>0</v>
      </c>
      <c r="I50" s="24"/>
      <c r="J50" s="24"/>
      <c r="K50" s="24"/>
      <c r="L50" s="24"/>
      <c r="M50" s="1"/>
      <c r="N50" s="16"/>
      <c r="O50" s="16"/>
      <c r="P50" s="16"/>
      <c r="Q50" s="16"/>
      <c r="R50" s="16"/>
      <c r="S50" s="16"/>
      <c r="T50" s="21" t="s">
        <v>28</v>
      </c>
    </row>
    <row r="51" spans="3:20" s="2" customFormat="1" ht="12" customHeight="1" x14ac:dyDescent="0.25">
      <c r="C51" s="1"/>
      <c r="D51" s="17" t="s">
        <v>114</v>
      </c>
      <c r="E51" s="18" t="s">
        <v>115</v>
      </c>
      <c r="F51" s="19" t="s">
        <v>27</v>
      </c>
      <c r="G51" s="19" t="s">
        <v>116</v>
      </c>
      <c r="H51" s="20">
        <f t="shared" si="1"/>
        <v>212.35499999999999</v>
      </c>
      <c r="I51" s="24"/>
      <c r="J51" s="24">
        <v>50</v>
      </c>
      <c r="K51" s="24">
        <v>80.777000000000001</v>
      </c>
      <c r="L51" s="24">
        <v>81.578000000000003</v>
      </c>
      <c r="M51" s="1"/>
      <c r="N51" s="16"/>
      <c r="O51" s="16"/>
      <c r="P51" s="16"/>
      <c r="Q51" s="16"/>
      <c r="R51" s="16"/>
      <c r="S51" s="16"/>
      <c r="T51" s="21" t="s">
        <v>28</v>
      </c>
    </row>
    <row r="52" spans="3:20" s="2" customFormat="1" ht="24" customHeight="1" x14ac:dyDescent="0.25">
      <c r="C52" s="1"/>
      <c r="D52" s="17" t="s">
        <v>117</v>
      </c>
      <c r="E52" s="18" t="s">
        <v>118</v>
      </c>
      <c r="F52" s="19" t="s">
        <v>27</v>
      </c>
      <c r="G52" s="19" t="s">
        <v>119</v>
      </c>
      <c r="H52" s="20">
        <f t="shared" si="1"/>
        <v>-65.849000000000004</v>
      </c>
      <c r="I52" s="20">
        <f>I49-I51</f>
        <v>10.058999999999999</v>
      </c>
      <c r="J52" s="20">
        <f>J49-J51</f>
        <v>3.7000000000000028</v>
      </c>
      <c r="K52" s="20">
        <f>K49-K51</f>
        <v>-22.878</v>
      </c>
      <c r="L52" s="20">
        <f>L49-L51</f>
        <v>-56.730000000000004</v>
      </c>
      <c r="M52" s="1"/>
      <c r="N52" s="16"/>
      <c r="O52" s="16"/>
      <c r="P52" s="16"/>
      <c r="Q52" s="16"/>
      <c r="R52" s="16"/>
      <c r="S52" s="16"/>
      <c r="T52" s="21" t="s">
        <v>28</v>
      </c>
    </row>
    <row r="53" spans="3:20" s="2" customFormat="1" ht="12" customHeight="1" x14ac:dyDescent="0.25">
      <c r="C53" s="1"/>
      <c r="D53" s="17" t="s">
        <v>120</v>
      </c>
      <c r="E53" s="18" t="s">
        <v>121</v>
      </c>
      <c r="F53" s="19" t="s">
        <v>27</v>
      </c>
      <c r="G53" s="19" t="s">
        <v>122</v>
      </c>
      <c r="H53" s="20">
        <f t="shared" si="1"/>
        <v>0</v>
      </c>
      <c r="I53" s="20">
        <f>SUM(I15,I29,I34)-SUM(I35,I46:I49)</f>
        <v>0</v>
      </c>
      <c r="J53" s="20">
        <f>SUM(J15,J29,J34)-SUM(J35,J46:J49)</f>
        <v>0</v>
      </c>
      <c r="K53" s="20">
        <f>SUM(K15,K29,K34)-SUM(K35,K46:K49)</f>
        <v>0</v>
      </c>
      <c r="L53" s="20">
        <f>SUM(L15,L29,L34)-SUM(L35,L46:L49)</f>
        <v>0</v>
      </c>
      <c r="M53" s="1"/>
      <c r="N53" s="16"/>
      <c r="O53" s="16"/>
      <c r="P53" s="16"/>
      <c r="Q53" s="16"/>
      <c r="R53" s="16"/>
      <c r="S53" s="16"/>
      <c r="T53" s="21" t="s">
        <v>28</v>
      </c>
    </row>
    <row r="54" spans="3:20" s="2" customFormat="1" ht="18" customHeight="1" x14ac:dyDescent="0.25">
      <c r="C54" s="1"/>
      <c r="D54" s="64" t="s">
        <v>123</v>
      </c>
      <c r="E54" s="65"/>
      <c r="F54" s="65"/>
      <c r="G54" s="13"/>
      <c r="H54" s="14"/>
      <c r="I54" s="14"/>
      <c r="J54" s="14"/>
      <c r="K54" s="14"/>
      <c r="L54" s="15"/>
      <c r="M54" s="1"/>
      <c r="N54" s="16"/>
      <c r="O54" s="16"/>
      <c r="P54" s="16"/>
      <c r="Q54" s="16"/>
      <c r="R54" s="16"/>
      <c r="S54" s="16"/>
      <c r="T54" s="16"/>
    </row>
    <row r="55" spans="3:20" s="2" customFormat="1" ht="12" customHeight="1" x14ac:dyDescent="0.25">
      <c r="C55" s="1"/>
      <c r="D55" s="17" t="s">
        <v>124</v>
      </c>
      <c r="E55" s="18" t="s">
        <v>26</v>
      </c>
      <c r="F55" s="19" t="s">
        <v>125</v>
      </c>
      <c r="G55" s="19" t="s">
        <v>126</v>
      </c>
      <c r="H55" s="20">
        <f>SUM(I55:L55)</f>
        <v>12.789318548387095</v>
      </c>
      <c r="I55" s="20">
        <f>SUM(I56,I57,I60,I63)</f>
        <v>1.4263306451612905</v>
      </c>
      <c r="J55" s="20">
        <f>SUM(J56,J57,J60,J63)</f>
        <v>8.9589260752688169</v>
      </c>
      <c r="K55" s="20">
        <f>SUM(K56,K57,K60,K63)</f>
        <v>2.4040618279569892</v>
      </c>
      <c r="L55" s="20">
        <f>SUM(L56,L57,L60,L63)</f>
        <v>0</v>
      </c>
      <c r="M55" s="1"/>
      <c r="N55" s="16"/>
      <c r="O55" s="16"/>
      <c r="P55" s="16"/>
      <c r="Q55" s="16"/>
      <c r="R55" s="16"/>
      <c r="S55" s="16"/>
      <c r="T55" s="21" t="s">
        <v>28</v>
      </c>
    </row>
    <row r="56" spans="3:20" s="2" customFormat="1" ht="12" customHeight="1" x14ac:dyDescent="0.25">
      <c r="C56" s="1"/>
      <c r="D56" s="22" t="s">
        <v>127</v>
      </c>
      <c r="E56" s="23" t="s">
        <v>30</v>
      </c>
      <c r="F56" s="11" t="s">
        <v>125</v>
      </c>
      <c r="G56" s="11" t="s">
        <v>128</v>
      </c>
      <c r="H56" s="20">
        <f>SUM(I56:L56)</f>
        <v>0</v>
      </c>
      <c r="I56" s="24"/>
      <c r="J56" s="24"/>
      <c r="K56" s="24"/>
      <c r="L56" s="24"/>
      <c r="M56" s="1"/>
      <c r="N56" s="16"/>
      <c r="O56" s="16"/>
      <c r="P56" s="16"/>
      <c r="Q56" s="16"/>
      <c r="R56" s="16"/>
      <c r="S56" s="16"/>
      <c r="T56" s="21" t="s">
        <v>28</v>
      </c>
    </row>
    <row r="57" spans="3:20" s="2" customFormat="1" ht="12" customHeight="1" x14ac:dyDescent="0.25">
      <c r="C57" s="1"/>
      <c r="D57" s="22" t="s">
        <v>129</v>
      </c>
      <c r="E57" s="23" t="s">
        <v>32</v>
      </c>
      <c r="F57" s="11" t="s">
        <v>125</v>
      </c>
      <c r="G57" s="11" t="s">
        <v>130</v>
      </c>
      <c r="H57" s="20">
        <f>SUM(I57:L57)</f>
        <v>0</v>
      </c>
      <c r="I57" s="20">
        <f>SUM(I58:I59)</f>
        <v>0</v>
      </c>
      <c r="J57" s="20">
        <f>SUM(J58:J59)</f>
        <v>0</v>
      </c>
      <c r="K57" s="20">
        <f>SUM(K58:K59)</f>
        <v>0</v>
      </c>
      <c r="L57" s="20">
        <f>SUM(L58:L59)</f>
        <v>0</v>
      </c>
      <c r="M57" s="1"/>
      <c r="N57" s="16"/>
      <c r="O57" s="16"/>
      <c r="P57" s="16"/>
      <c r="Q57" s="16"/>
      <c r="R57" s="16"/>
      <c r="S57" s="16"/>
      <c r="T57" s="21" t="s">
        <v>28</v>
      </c>
    </row>
    <row r="58" spans="3:20" s="2" customFormat="1" ht="12" hidden="1" customHeight="1" x14ac:dyDescent="0.25">
      <c r="C58" s="1"/>
      <c r="D58" s="25"/>
      <c r="E58" s="26"/>
      <c r="F58" s="27"/>
      <c r="G58" s="27"/>
      <c r="H58" s="28"/>
      <c r="I58" s="28"/>
      <c r="J58" s="28"/>
      <c r="K58" s="28"/>
      <c r="L58" s="29"/>
      <c r="M58" s="1"/>
      <c r="N58" s="21" t="s">
        <v>33</v>
      </c>
      <c r="O58" s="16"/>
      <c r="P58" s="16"/>
      <c r="Q58" s="16"/>
      <c r="R58" s="16"/>
      <c r="S58" s="16"/>
      <c r="T58" s="16"/>
    </row>
    <row r="59" spans="3:20" s="2" customFormat="1" ht="12" customHeight="1" x14ac:dyDescent="0.25">
      <c r="C59" s="1"/>
      <c r="D59" s="30"/>
      <c r="E59" s="26" t="s">
        <v>34</v>
      </c>
      <c r="F59" s="27"/>
      <c r="G59" s="27"/>
      <c r="H59" s="28"/>
      <c r="I59" s="28"/>
      <c r="J59" s="28"/>
      <c r="K59" s="28"/>
      <c r="L59" s="29"/>
      <c r="M59" s="1"/>
      <c r="N59" s="16"/>
      <c r="O59" s="16"/>
      <c r="P59" s="16"/>
      <c r="Q59" s="16"/>
      <c r="R59" s="16"/>
      <c r="S59" s="16"/>
      <c r="T59" s="31" t="s">
        <v>131</v>
      </c>
    </row>
    <row r="60" spans="3:20" s="2" customFormat="1" ht="12" customHeight="1" x14ac:dyDescent="0.25">
      <c r="C60" s="1"/>
      <c r="D60" s="22" t="s">
        <v>132</v>
      </c>
      <c r="E60" s="23" t="s">
        <v>37</v>
      </c>
      <c r="F60" s="11" t="s">
        <v>125</v>
      </c>
      <c r="G60" s="11" t="s">
        <v>133</v>
      </c>
      <c r="H60" s="20">
        <f>SUM(I60:L60)</f>
        <v>0</v>
      </c>
      <c r="I60" s="20">
        <f>SUM(I61:I62)</f>
        <v>0</v>
      </c>
      <c r="J60" s="20">
        <f>SUM(J61:J62)</f>
        <v>0</v>
      </c>
      <c r="K60" s="20">
        <f>SUM(K61:K62)</f>
        <v>0</v>
      </c>
      <c r="L60" s="20">
        <f>SUM(L61:L62)</f>
        <v>0</v>
      </c>
      <c r="M60" s="1"/>
      <c r="N60" s="16"/>
      <c r="O60" s="16"/>
      <c r="P60" s="16"/>
      <c r="Q60" s="16"/>
      <c r="R60" s="16"/>
      <c r="S60" s="16"/>
      <c r="T60" s="21" t="s">
        <v>28</v>
      </c>
    </row>
    <row r="61" spans="3:20" s="2" customFormat="1" ht="12" hidden="1" customHeight="1" x14ac:dyDescent="0.25">
      <c r="C61" s="1"/>
      <c r="D61" s="25"/>
      <c r="E61" s="26"/>
      <c r="F61" s="27"/>
      <c r="G61" s="27"/>
      <c r="H61" s="28"/>
      <c r="I61" s="28"/>
      <c r="J61" s="28"/>
      <c r="K61" s="28"/>
      <c r="L61" s="29"/>
      <c r="M61" s="1"/>
      <c r="N61" s="21" t="s">
        <v>33</v>
      </c>
      <c r="O61" s="16"/>
      <c r="P61" s="16"/>
      <c r="Q61" s="16"/>
      <c r="R61" s="16"/>
      <c r="S61" s="16"/>
      <c r="T61" s="16"/>
    </row>
    <row r="62" spans="3:20" s="2" customFormat="1" ht="12" customHeight="1" x14ac:dyDescent="0.25">
      <c r="C62" s="1"/>
      <c r="D62" s="30"/>
      <c r="E62" s="26" t="s">
        <v>34</v>
      </c>
      <c r="F62" s="27"/>
      <c r="G62" s="27"/>
      <c r="H62" s="28"/>
      <c r="I62" s="28"/>
      <c r="J62" s="28"/>
      <c r="K62" s="28"/>
      <c r="L62" s="29"/>
      <c r="M62" s="1"/>
      <c r="N62" s="16"/>
      <c r="O62" s="16"/>
      <c r="P62" s="16"/>
      <c r="Q62" s="16"/>
      <c r="R62" s="16"/>
      <c r="S62" s="16"/>
      <c r="T62" s="31" t="s">
        <v>134</v>
      </c>
    </row>
    <row r="63" spans="3:20" s="2" customFormat="1" ht="12" customHeight="1" x14ac:dyDescent="0.25">
      <c r="C63" s="1"/>
      <c r="D63" s="22" t="s">
        <v>135</v>
      </c>
      <c r="E63" s="23" t="s">
        <v>41</v>
      </c>
      <c r="F63" s="11" t="s">
        <v>125</v>
      </c>
      <c r="G63" s="11" t="s">
        <v>136</v>
      </c>
      <c r="H63" s="20">
        <f>SUM(I63:L63)</f>
        <v>12.789318548387095</v>
      </c>
      <c r="I63" s="20">
        <f>SUM(I64:I68)</f>
        <v>1.4263306451612905</v>
      </c>
      <c r="J63" s="20">
        <f>SUM(J64:J68)</f>
        <v>8.9589260752688169</v>
      </c>
      <c r="K63" s="20">
        <f>SUM(K64:K68)</f>
        <v>2.4040618279569892</v>
      </c>
      <c r="L63" s="20">
        <f>SUM(L64:L68)</f>
        <v>0</v>
      </c>
      <c r="M63" s="1"/>
      <c r="N63" s="16"/>
      <c r="O63" s="16"/>
      <c r="P63" s="16"/>
      <c r="Q63" s="16"/>
      <c r="R63" s="16"/>
      <c r="S63" s="16"/>
      <c r="T63" s="21" t="s">
        <v>28</v>
      </c>
    </row>
    <row r="64" spans="3:20" s="2" customFormat="1" ht="12" hidden="1" customHeight="1" x14ac:dyDescent="0.25">
      <c r="C64" s="1"/>
      <c r="D64" s="25"/>
      <c r="E64" s="26"/>
      <c r="F64" s="27"/>
      <c r="G64" s="27"/>
      <c r="H64" s="28"/>
      <c r="I64" s="28"/>
      <c r="J64" s="28"/>
      <c r="K64" s="28"/>
      <c r="L64" s="29"/>
      <c r="M64" s="1"/>
      <c r="N64" s="21" t="s">
        <v>33</v>
      </c>
      <c r="O64" s="16"/>
      <c r="P64" s="16"/>
      <c r="Q64" s="16"/>
      <c r="R64" s="16"/>
      <c r="S64" s="16"/>
      <c r="T64" s="16"/>
    </row>
    <row r="65" spans="3:20" s="1" customFormat="1" ht="12" customHeight="1" x14ac:dyDescent="0.15">
      <c r="C65" s="32" t="s">
        <v>43</v>
      </c>
      <c r="D65" s="22" t="str">
        <f>"12.4."&amp;N65</f>
        <v>12.4.1</v>
      </c>
      <c r="E65" s="33" t="s">
        <v>44</v>
      </c>
      <c r="F65" s="11" t="s">
        <v>125</v>
      </c>
      <c r="G65" s="11" t="s">
        <v>136</v>
      </c>
      <c r="H65" s="20">
        <f>SUM(I65:L65)</f>
        <v>12.181009408602149</v>
      </c>
      <c r="I65" s="24">
        <f>I25/744</f>
        <v>1.4263306451612905</v>
      </c>
      <c r="J65" s="24">
        <f>J25/744</f>
        <v>8.9589260752688169</v>
      </c>
      <c r="K65" s="24">
        <f>K25/744</f>
        <v>1.7957526881720429</v>
      </c>
      <c r="L65" s="24"/>
      <c r="N65" s="21" t="s">
        <v>25</v>
      </c>
      <c r="O65" s="34" t="s">
        <v>44</v>
      </c>
      <c r="P65" s="34" t="s">
        <v>45</v>
      </c>
      <c r="Q65" s="34" t="s">
        <v>46</v>
      </c>
      <c r="R65" s="34" t="s">
        <v>47</v>
      </c>
      <c r="S65" s="21" t="s">
        <v>48</v>
      </c>
      <c r="T65" s="21" t="s">
        <v>137</v>
      </c>
    </row>
    <row r="66" spans="3:20" s="1" customFormat="1" ht="12" customHeight="1" x14ac:dyDescent="0.15">
      <c r="C66" s="32" t="s">
        <v>43</v>
      </c>
      <c r="D66" s="22" t="str">
        <f>"12.4."&amp;N66</f>
        <v>12.4.2</v>
      </c>
      <c r="E66" s="33" t="s">
        <v>50</v>
      </c>
      <c r="F66" s="11" t="s">
        <v>125</v>
      </c>
      <c r="G66" s="11" t="s">
        <v>136</v>
      </c>
      <c r="H66" s="20">
        <f>SUM(I66:L66)</f>
        <v>0.46225537634408603</v>
      </c>
      <c r="I66" s="24"/>
      <c r="J66" s="24"/>
      <c r="K66" s="24">
        <f>K26/744</f>
        <v>0.46225537634408603</v>
      </c>
      <c r="L66" s="24"/>
      <c r="N66" s="21" t="s">
        <v>51</v>
      </c>
      <c r="O66" s="34" t="s">
        <v>50</v>
      </c>
      <c r="P66" s="34" t="s">
        <v>52</v>
      </c>
      <c r="Q66" s="34" t="s">
        <v>53</v>
      </c>
      <c r="R66" s="34" t="s">
        <v>47</v>
      </c>
      <c r="S66" s="21" t="s">
        <v>48</v>
      </c>
      <c r="T66" s="21" t="s">
        <v>137</v>
      </c>
    </row>
    <row r="67" spans="3:20" s="1" customFormat="1" ht="12" customHeight="1" x14ac:dyDescent="0.15">
      <c r="C67" s="32" t="s">
        <v>43</v>
      </c>
      <c r="D67" s="22" t="str">
        <f>"12.4."&amp;N67</f>
        <v>12.4.3</v>
      </c>
      <c r="E67" s="33" t="s">
        <v>54</v>
      </c>
      <c r="F67" s="11" t="s">
        <v>125</v>
      </c>
      <c r="G67" s="11" t="s">
        <v>136</v>
      </c>
      <c r="H67" s="20">
        <f>SUM(I67:L67)</f>
        <v>0.14605376344086021</v>
      </c>
      <c r="I67" s="24"/>
      <c r="J67" s="24"/>
      <c r="K67" s="24">
        <f>K27/744</f>
        <v>0.14605376344086021</v>
      </c>
      <c r="L67" s="24"/>
      <c r="N67" s="21" t="s">
        <v>55</v>
      </c>
      <c r="O67" s="34" t="s">
        <v>54</v>
      </c>
      <c r="P67" s="34" t="s">
        <v>56</v>
      </c>
      <c r="Q67" s="34" t="s">
        <v>57</v>
      </c>
      <c r="R67" s="34" t="s">
        <v>58</v>
      </c>
      <c r="S67" s="21" t="s">
        <v>48</v>
      </c>
      <c r="T67" s="21" t="s">
        <v>137</v>
      </c>
    </row>
    <row r="68" spans="3:20" ht="12" customHeight="1" x14ac:dyDescent="0.25">
      <c r="D68" s="30"/>
      <c r="E68" s="26" t="s">
        <v>34</v>
      </c>
      <c r="F68" s="27"/>
      <c r="G68" s="27"/>
      <c r="H68" s="28"/>
      <c r="I68" s="28"/>
      <c r="J68" s="28"/>
      <c r="K68" s="28"/>
      <c r="L68" s="29"/>
      <c r="N68" s="16"/>
      <c r="O68" s="16"/>
      <c r="P68" s="16"/>
      <c r="Q68" s="16"/>
      <c r="R68" s="16"/>
      <c r="S68" s="16"/>
      <c r="T68" s="31" t="s">
        <v>138</v>
      </c>
    </row>
    <row r="69" spans="3:20" ht="12" customHeight="1" x14ac:dyDescent="0.25">
      <c r="D69" s="17" t="s">
        <v>139</v>
      </c>
      <c r="E69" s="18" t="s">
        <v>60</v>
      </c>
      <c r="F69" s="19" t="s">
        <v>125</v>
      </c>
      <c r="G69" s="19" t="s">
        <v>140</v>
      </c>
      <c r="H69" s="20">
        <f t="shared" ref="H69:H81" si="2">SUM(I69:L69)</f>
        <v>4.1902473118279566</v>
      </c>
      <c r="I69" s="20">
        <f>SUM(I71,I72,I73)</f>
        <v>0</v>
      </c>
      <c r="J69" s="20">
        <f>SUM(J70,J72,J73)</f>
        <v>0</v>
      </c>
      <c r="K69" s="20">
        <f>SUM(K70,K71,K73)</f>
        <v>2.6725430107526877</v>
      </c>
      <c r="L69" s="20">
        <f>SUM(L70,L71,L72)</f>
        <v>1.5177043010752689</v>
      </c>
      <c r="N69" s="16"/>
      <c r="O69" s="16"/>
      <c r="P69" s="16"/>
      <c r="Q69" s="16"/>
      <c r="R69" s="16"/>
      <c r="S69" s="16"/>
      <c r="T69" s="21" t="s">
        <v>28</v>
      </c>
    </row>
    <row r="70" spans="3:20" ht="12" customHeight="1" x14ac:dyDescent="0.25">
      <c r="D70" s="22" t="s">
        <v>141</v>
      </c>
      <c r="E70" s="23" t="s">
        <v>20</v>
      </c>
      <c r="F70" s="11" t="s">
        <v>125</v>
      </c>
      <c r="G70" s="11" t="s">
        <v>142</v>
      </c>
      <c r="H70" s="20">
        <f t="shared" si="2"/>
        <v>1.4128104838709679</v>
      </c>
      <c r="I70" s="35"/>
      <c r="J70" s="24"/>
      <c r="K70" s="24">
        <f>K30/744</f>
        <v>1.4128104838709679</v>
      </c>
      <c r="L70" s="24"/>
      <c r="N70" s="16"/>
      <c r="O70" s="16"/>
      <c r="P70" s="16"/>
      <c r="Q70" s="16"/>
      <c r="R70" s="16"/>
      <c r="S70" s="16"/>
      <c r="T70" s="21" t="s">
        <v>28</v>
      </c>
    </row>
    <row r="71" spans="3:20" ht="12" customHeight="1" x14ac:dyDescent="0.25">
      <c r="D71" s="22" t="s">
        <v>143</v>
      </c>
      <c r="E71" s="23" t="s">
        <v>21</v>
      </c>
      <c r="F71" s="11" t="s">
        <v>125</v>
      </c>
      <c r="G71" s="11" t="s">
        <v>144</v>
      </c>
      <c r="H71" s="20">
        <f t="shared" si="2"/>
        <v>1.2597325268817201</v>
      </c>
      <c r="I71" s="24"/>
      <c r="J71" s="35"/>
      <c r="K71" s="24">
        <f>K31/744</f>
        <v>1.2597325268817201</v>
      </c>
      <c r="L71" s="24"/>
      <c r="N71" s="16"/>
      <c r="O71" s="16"/>
      <c r="P71" s="16"/>
      <c r="Q71" s="16"/>
      <c r="R71" s="16"/>
      <c r="S71" s="16"/>
      <c r="T71" s="21" t="s">
        <v>28</v>
      </c>
    </row>
    <row r="72" spans="3:20" ht="12" customHeight="1" x14ac:dyDescent="0.25">
      <c r="D72" s="22" t="s">
        <v>145</v>
      </c>
      <c r="E72" s="23" t="s">
        <v>22</v>
      </c>
      <c r="F72" s="11" t="s">
        <v>125</v>
      </c>
      <c r="G72" s="11" t="s">
        <v>146</v>
      </c>
      <c r="H72" s="20">
        <f t="shared" si="2"/>
        <v>1.5177043010752689</v>
      </c>
      <c r="I72" s="24"/>
      <c r="J72" s="24"/>
      <c r="K72" s="35"/>
      <c r="L72" s="24">
        <f>L32/744</f>
        <v>1.5177043010752689</v>
      </c>
      <c r="N72" s="16"/>
      <c r="O72" s="16"/>
      <c r="P72" s="16"/>
      <c r="Q72" s="16"/>
      <c r="R72" s="16"/>
      <c r="S72" s="16"/>
      <c r="T72" s="21" t="s">
        <v>28</v>
      </c>
    </row>
    <row r="73" spans="3:20" ht="12" customHeight="1" x14ac:dyDescent="0.25">
      <c r="D73" s="22" t="s">
        <v>147</v>
      </c>
      <c r="E73" s="23" t="s">
        <v>69</v>
      </c>
      <c r="F73" s="11" t="s">
        <v>125</v>
      </c>
      <c r="G73" s="11" t="s">
        <v>148</v>
      </c>
      <c r="H73" s="20">
        <f t="shared" si="2"/>
        <v>0</v>
      </c>
      <c r="I73" s="24"/>
      <c r="J73" s="24"/>
      <c r="K73" s="24"/>
      <c r="L73" s="35"/>
      <c r="N73" s="16"/>
      <c r="O73" s="16"/>
      <c r="P73" s="16"/>
      <c r="Q73" s="16"/>
      <c r="R73" s="16"/>
      <c r="S73" s="16"/>
      <c r="T73" s="21" t="s">
        <v>28</v>
      </c>
    </row>
    <row r="74" spans="3:20" ht="12" customHeight="1" x14ac:dyDescent="0.25">
      <c r="D74" s="17" t="s">
        <v>149</v>
      </c>
      <c r="E74" s="18" t="s">
        <v>71</v>
      </c>
      <c r="F74" s="19" t="s">
        <v>125</v>
      </c>
      <c r="G74" s="19" t="s">
        <v>150</v>
      </c>
      <c r="H74" s="20">
        <f t="shared" si="2"/>
        <v>0</v>
      </c>
      <c r="I74" s="24"/>
      <c r="J74" s="24"/>
      <c r="K74" s="24"/>
      <c r="L74" s="24"/>
      <c r="N74" s="16"/>
      <c r="O74" s="16"/>
      <c r="P74" s="16"/>
      <c r="Q74" s="16"/>
      <c r="R74" s="16"/>
      <c r="S74" s="16"/>
      <c r="T74" s="21" t="s">
        <v>28</v>
      </c>
    </row>
    <row r="75" spans="3:20" ht="12" customHeight="1" x14ac:dyDescent="0.25">
      <c r="D75" s="17" t="s">
        <v>151</v>
      </c>
      <c r="E75" s="18" t="s">
        <v>74</v>
      </c>
      <c r="F75" s="19" t="s">
        <v>125</v>
      </c>
      <c r="G75" s="19" t="s">
        <v>152</v>
      </c>
      <c r="H75" s="20">
        <f t="shared" si="2"/>
        <v>12.592401881720431</v>
      </c>
      <c r="I75" s="20">
        <f>SUM(I76,I78,I81,I85)</f>
        <v>0</v>
      </c>
      <c r="J75" s="20">
        <f>SUM(J76,J78,J81,J85)</f>
        <v>7.627016129032258</v>
      </c>
      <c r="K75" s="20">
        <f>SUM(K76,K78,K81,K85)</f>
        <v>3.4810793010752685</v>
      </c>
      <c r="L75" s="20">
        <f>SUM(L76,L78,L81,L85)</f>
        <v>1.4843064516129034</v>
      </c>
      <c r="N75" s="16"/>
      <c r="O75" s="16"/>
      <c r="P75" s="16"/>
      <c r="Q75" s="16"/>
      <c r="R75" s="16"/>
      <c r="S75" s="16"/>
      <c r="T75" s="21" t="s">
        <v>28</v>
      </c>
    </row>
    <row r="76" spans="3:20" ht="24" customHeight="1" x14ac:dyDescent="0.25">
      <c r="D76" s="22" t="s">
        <v>153</v>
      </c>
      <c r="E76" s="23" t="s">
        <v>77</v>
      </c>
      <c r="F76" s="11" t="s">
        <v>125</v>
      </c>
      <c r="G76" s="11" t="s">
        <v>154</v>
      </c>
      <c r="H76" s="20">
        <f t="shared" si="2"/>
        <v>0</v>
      </c>
      <c r="I76" s="24"/>
      <c r="J76" s="24"/>
      <c r="K76" s="24"/>
      <c r="L76" s="24"/>
      <c r="N76" s="16"/>
      <c r="O76" s="16"/>
      <c r="P76" s="16"/>
      <c r="Q76" s="16"/>
      <c r="R76" s="16"/>
      <c r="S76" s="16"/>
      <c r="T76" s="21" t="s">
        <v>28</v>
      </c>
    </row>
    <row r="77" spans="3:20" ht="12" customHeight="1" x14ac:dyDescent="0.25">
      <c r="D77" s="22" t="s">
        <v>155</v>
      </c>
      <c r="E77" s="36" t="s">
        <v>80</v>
      </c>
      <c r="F77" s="11" t="s">
        <v>125</v>
      </c>
      <c r="G77" s="11" t="s">
        <v>156</v>
      </c>
      <c r="H77" s="20">
        <f t="shared" si="2"/>
        <v>0</v>
      </c>
      <c r="I77" s="24"/>
      <c r="J77" s="24"/>
      <c r="K77" s="24"/>
      <c r="L77" s="24"/>
      <c r="N77" s="16"/>
      <c r="O77" s="16"/>
      <c r="P77" s="16"/>
      <c r="Q77" s="16"/>
      <c r="R77" s="16"/>
      <c r="S77" s="16"/>
      <c r="T77" s="21" t="s">
        <v>28</v>
      </c>
    </row>
    <row r="78" spans="3:20" ht="12" customHeight="1" x14ac:dyDescent="0.25">
      <c r="D78" s="22" t="s">
        <v>157</v>
      </c>
      <c r="E78" s="23" t="s">
        <v>83</v>
      </c>
      <c r="F78" s="11" t="s">
        <v>125</v>
      </c>
      <c r="G78" s="11" t="s">
        <v>158</v>
      </c>
      <c r="H78" s="20">
        <f t="shared" si="2"/>
        <v>6.371432795698925</v>
      </c>
      <c r="I78" s="24"/>
      <c r="J78" s="24">
        <f>J38/744</f>
        <v>1.406047043010753</v>
      </c>
      <c r="K78" s="24">
        <f>K38/744</f>
        <v>3.4810793010752685</v>
      </c>
      <c r="L78" s="24">
        <f>L38/744</f>
        <v>1.4843064516129034</v>
      </c>
      <c r="N78" s="16"/>
      <c r="O78" s="16"/>
      <c r="P78" s="16"/>
      <c r="Q78" s="16"/>
      <c r="R78" s="16"/>
      <c r="S78" s="16"/>
      <c r="T78" s="21" t="s">
        <v>28</v>
      </c>
    </row>
    <row r="79" spans="3:20" ht="12" customHeight="1" x14ac:dyDescent="0.25">
      <c r="D79" s="22" t="s">
        <v>159</v>
      </c>
      <c r="E79" s="36" t="s">
        <v>86</v>
      </c>
      <c r="F79" s="11" t="s">
        <v>125</v>
      </c>
      <c r="G79" s="11" t="s">
        <v>160</v>
      </c>
      <c r="H79" s="20">
        <f t="shared" si="2"/>
        <v>0</v>
      </c>
      <c r="I79" s="24"/>
      <c r="J79" s="24"/>
      <c r="K79" s="24"/>
      <c r="L79" s="24"/>
      <c r="N79" s="16"/>
      <c r="O79" s="16"/>
      <c r="P79" s="16"/>
      <c r="Q79" s="16"/>
      <c r="R79" s="16"/>
      <c r="S79" s="16"/>
      <c r="T79" s="21" t="s">
        <v>28</v>
      </c>
    </row>
    <row r="80" spans="3:20" ht="12" customHeight="1" x14ac:dyDescent="0.25">
      <c r="D80" s="22" t="s">
        <v>161</v>
      </c>
      <c r="E80" s="37" t="s">
        <v>89</v>
      </c>
      <c r="F80" s="11" t="s">
        <v>125</v>
      </c>
      <c r="G80" s="11" t="s">
        <v>162</v>
      </c>
      <c r="H80" s="20">
        <f t="shared" si="2"/>
        <v>0</v>
      </c>
      <c r="I80" s="24"/>
      <c r="J80" s="24"/>
      <c r="K80" s="24"/>
      <c r="L80" s="24"/>
      <c r="N80" s="16"/>
      <c r="O80" s="16"/>
      <c r="P80" s="16"/>
      <c r="Q80" s="16"/>
      <c r="R80" s="16"/>
      <c r="S80" s="16"/>
      <c r="T80" s="21" t="s">
        <v>28</v>
      </c>
    </row>
    <row r="81" spans="3:20" ht="12" customHeight="1" x14ac:dyDescent="0.25">
      <c r="D81" s="22" t="s">
        <v>163</v>
      </c>
      <c r="E81" s="23" t="s">
        <v>92</v>
      </c>
      <c r="F81" s="11" t="s">
        <v>125</v>
      </c>
      <c r="G81" s="11" t="s">
        <v>164</v>
      </c>
      <c r="H81" s="20">
        <f t="shared" si="2"/>
        <v>6.2209690860215048</v>
      </c>
      <c r="I81" s="20">
        <f>SUM(I82:I84)</f>
        <v>0</v>
      </c>
      <c r="J81" s="20">
        <f>SUM(J82:J84)</f>
        <v>6.2209690860215048</v>
      </c>
      <c r="K81" s="20">
        <f>SUM(K82:K84)</f>
        <v>0</v>
      </c>
      <c r="L81" s="20">
        <f>SUM(L82:L84)</f>
        <v>0</v>
      </c>
      <c r="N81" s="16"/>
      <c r="O81" s="16"/>
      <c r="P81" s="16"/>
      <c r="Q81" s="16"/>
      <c r="R81" s="16"/>
      <c r="S81" s="16"/>
      <c r="T81" s="21" t="s">
        <v>28</v>
      </c>
    </row>
    <row r="82" spans="3:20" ht="12" hidden="1" customHeight="1" x14ac:dyDescent="0.25">
      <c r="D82" s="25"/>
      <c r="E82" s="26"/>
      <c r="F82" s="27"/>
      <c r="G82" s="27"/>
      <c r="H82" s="28"/>
      <c r="I82" s="28"/>
      <c r="J82" s="28"/>
      <c r="K82" s="28"/>
      <c r="L82" s="29"/>
      <c r="N82" s="21" t="s">
        <v>33</v>
      </c>
      <c r="O82" s="16"/>
      <c r="P82" s="16"/>
      <c r="Q82" s="16"/>
      <c r="R82" s="16"/>
      <c r="S82" s="16"/>
      <c r="T82" s="16"/>
    </row>
    <row r="83" spans="3:20" s="1" customFormat="1" ht="12" customHeight="1" x14ac:dyDescent="0.15">
      <c r="C83" s="32" t="s">
        <v>43</v>
      </c>
      <c r="D83" s="22" t="str">
        <f>"15.3."&amp;N83</f>
        <v>15.3.1</v>
      </c>
      <c r="E83" s="33" t="s">
        <v>50</v>
      </c>
      <c r="F83" s="11" t="s">
        <v>125</v>
      </c>
      <c r="G83" s="11" t="s">
        <v>164</v>
      </c>
      <c r="H83" s="20">
        <f>SUM(I83:L83)</f>
        <v>6.2209690860215048</v>
      </c>
      <c r="I83" s="24"/>
      <c r="J83" s="24">
        <f>J43/744</f>
        <v>6.2209690860215048</v>
      </c>
      <c r="K83" s="24"/>
      <c r="L83" s="24"/>
      <c r="N83" s="21" t="s">
        <v>25</v>
      </c>
      <c r="O83" s="34" t="s">
        <v>50</v>
      </c>
      <c r="P83" s="34" t="s">
        <v>52</v>
      </c>
      <c r="Q83" s="34" t="s">
        <v>53</v>
      </c>
      <c r="R83" s="34" t="s">
        <v>47</v>
      </c>
      <c r="S83" s="21" t="s">
        <v>48</v>
      </c>
      <c r="T83" s="21" t="s">
        <v>165</v>
      </c>
    </row>
    <row r="84" spans="3:20" ht="12" customHeight="1" x14ac:dyDescent="0.25">
      <c r="D84" s="30"/>
      <c r="E84" s="26" t="s">
        <v>34</v>
      </c>
      <c r="F84" s="27"/>
      <c r="G84" s="27"/>
      <c r="H84" s="28"/>
      <c r="I84" s="28"/>
      <c r="J84" s="28"/>
      <c r="K84" s="28"/>
      <c r="L84" s="29"/>
      <c r="N84" s="16"/>
      <c r="O84" s="16"/>
      <c r="P84" s="16"/>
      <c r="Q84" s="16"/>
      <c r="R84" s="16"/>
      <c r="S84" s="16"/>
      <c r="T84" s="31" t="s">
        <v>166</v>
      </c>
    </row>
    <row r="85" spans="3:20" ht="12" customHeight="1" x14ac:dyDescent="0.25">
      <c r="D85" s="22" t="s">
        <v>167</v>
      </c>
      <c r="E85" s="23" t="s">
        <v>97</v>
      </c>
      <c r="F85" s="11" t="s">
        <v>125</v>
      </c>
      <c r="G85" s="11" t="s">
        <v>168</v>
      </c>
      <c r="H85" s="20">
        <f t="shared" ref="H85:H93" si="3">SUM(I85:L85)</f>
        <v>0</v>
      </c>
      <c r="I85" s="24"/>
      <c r="J85" s="24"/>
      <c r="K85" s="24"/>
      <c r="L85" s="24"/>
      <c r="N85" s="16"/>
      <c r="O85" s="16"/>
      <c r="P85" s="16"/>
      <c r="Q85" s="16"/>
      <c r="R85" s="16"/>
      <c r="S85" s="16"/>
      <c r="T85" s="21" t="s">
        <v>28</v>
      </c>
    </row>
    <row r="86" spans="3:20" ht="12" customHeight="1" x14ac:dyDescent="0.25">
      <c r="D86" s="17" t="s">
        <v>169</v>
      </c>
      <c r="E86" s="18" t="s">
        <v>100</v>
      </c>
      <c r="F86" s="19" t="s">
        <v>125</v>
      </c>
      <c r="G86" s="19" t="s">
        <v>170</v>
      </c>
      <c r="H86" s="20">
        <f t="shared" si="3"/>
        <v>4.1902473118279566</v>
      </c>
      <c r="I86" s="24">
        <f>I46/744</f>
        <v>1.4128104838709679</v>
      </c>
      <c r="J86" s="24">
        <f>J46/744</f>
        <v>1.2597325268817201</v>
      </c>
      <c r="K86" s="24">
        <f>K46/744</f>
        <v>1.5177043010752689</v>
      </c>
      <c r="L86" s="24"/>
      <c r="N86" s="16"/>
      <c r="O86" s="16"/>
      <c r="P86" s="16"/>
      <c r="Q86" s="16"/>
      <c r="R86" s="16"/>
      <c r="S86" s="16"/>
      <c r="T86" s="21" t="s">
        <v>28</v>
      </c>
    </row>
    <row r="87" spans="3:20" ht="12" customHeight="1" x14ac:dyDescent="0.25">
      <c r="D87" s="17" t="s">
        <v>171</v>
      </c>
      <c r="E87" s="18" t="s">
        <v>103</v>
      </c>
      <c r="F87" s="19" t="s">
        <v>125</v>
      </c>
      <c r="G87" s="19" t="s">
        <v>172</v>
      </c>
      <c r="H87" s="20">
        <f t="shared" si="3"/>
        <v>0</v>
      </c>
      <c r="I87" s="24"/>
      <c r="J87" s="24"/>
      <c r="K87" s="24"/>
      <c r="L87" s="24"/>
      <c r="N87" s="16"/>
      <c r="O87" s="16"/>
      <c r="P87" s="16"/>
      <c r="Q87" s="16"/>
      <c r="R87" s="16"/>
      <c r="S87" s="16"/>
      <c r="T87" s="21" t="s">
        <v>28</v>
      </c>
    </row>
    <row r="88" spans="3:20" ht="12" customHeight="1" x14ac:dyDescent="0.25">
      <c r="D88" s="17" t="s">
        <v>173</v>
      </c>
      <c r="E88" s="18" t="s">
        <v>106</v>
      </c>
      <c r="F88" s="19" t="s">
        <v>125</v>
      </c>
      <c r="G88" s="19" t="s">
        <v>174</v>
      </c>
      <c r="H88" s="20">
        <f t="shared" si="3"/>
        <v>0</v>
      </c>
      <c r="I88" s="24"/>
      <c r="J88" s="24"/>
      <c r="K88" s="24"/>
      <c r="L88" s="24"/>
      <c r="N88" s="16"/>
      <c r="O88" s="16"/>
      <c r="P88" s="16"/>
      <c r="Q88" s="16"/>
      <c r="R88" s="16"/>
      <c r="S88" s="16"/>
      <c r="T88" s="21" t="s">
        <v>28</v>
      </c>
    </row>
    <row r="89" spans="3:20" ht="12" customHeight="1" x14ac:dyDescent="0.25">
      <c r="D89" s="17" t="s">
        <v>175</v>
      </c>
      <c r="E89" s="18" t="s">
        <v>109</v>
      </c>
      <c r="F89" s="19" t="s">
        <v>125</v>
      </c>
      <c r="G89" s="19" t="s">
        <v>176</v>
      </c>
      <c r="H89" s="20">
        <f t="shared" si="3"/>
        <v>0.19691666666666666</v>
      </c>
      <c r="I89" s="24">
        <f>I49/744</f>
        <v>1.352016129032258E-2</v>
      </c>
      <c r="J89" s="24">
        <f>J49/744</f>
        <v>7.2177419354838707E-2</v>
      </c>
      <c r="K89" s="24">
        <f>K49/744</f>
        <v>7.7821236559139792E-2</v>
      </c>
      <c r="L89" s="24">
        <f>L49/744</f>
        <v>3.3397849462365591E-2</v>
      </c>
      <c r="N89" s="16"/>
      <c r="O89" s="16"/>
      <c r="P89" s="16"/>
      <c r="Q89" s="16"/>
      <c r="R89" s="16"/>
      <c r="S89" s="16"/>
      <c r="T89" s="21" t="s">
        <v>28</v>
      </c>
    </row>
    <row r="90" spans="3:20" ht="12" customHeight="1" x14ac:dyDescent="0.25">
      <c r="D90" s="22" t="s">
        <v>177</v>
      </c>
      <c r="E90" s="23" t="s">
        <v>178</v>
      </c>
      <c r="F90" s="11" t="s">
        <v>125</v>
      </c>
      <c r="G90" s="11" t="s">
        <v>179</v>
      </c>
      <c r="H90" s="20">
        <f t="shared" si="3"/>
        <v>0</v>
      </c>
      <c r="I90" s="24"/>
      <c r="J90" s="24"/>
      <c r="K90" s="24"/>
      <c r="L90" s="24"/>
      <c r="N90" s="16"/>
      <c r="O90" s="16"/>
      <c r="P90" s="16"/>
      <c r="Q90" s="16"/>
      <c r="R90" s="16"/>
      <c r="S90" s="16"/>
      <c r="T90" s="21" t="s">
        <v>28</v>
      </c>
    </row>
    <row r="91" spans="3:20" ht="12" customHeight="1" x14ac:dyDescent="0.25">
      <c r="D91" s="17" t="s">
        <v>180</v>
      </c>
      <c r="E91" s="18" t="s">
        <v>115</v>
      </c>
      <c r="F91" s="19" t="s">
        <v>125</v>
      </c>
      <c r="G91" s="19" t="s">
        <v>181</v>
      </c>
      <c r="H91" s="20">
        <f t="shared" si="3"/>
        <v>0.28542338709677423</v>
      </c>
      <c r="I91" s="24"/>
      <c r="J91" s="24">
        <f>J51/744</f>
        <v>6.7204301075268813E-2</v>
      </c>
      <c r="K91" s="24">
        <f>K51/744</f>
        <v>0.10857123655913979</v>
      </c>
      <c r="L91" s="24">
        <f>L51/744</f>
        <v>0.1096478494623656</v>
      </c>
      <c r="N91" s="16"/>
      <c r="O91" s="16"/>
      <c r="P91" s="16"/>
      <c r="Q91" s="16"/>
      <c r="R91" s="16"/>
      <c r="S91" s="16"/>
      <c r="T91" s="21" t="s">
        <v>28</v>
      </c>
    </row>
    <row r="92" spans="3:20" ht="24" customHeight="1" x14ac:dyDescent="0.25">
      <c r="D92" s="17" t="s">
        <v>182</v>
      </c>
      <c r="E92" s="18" t="s">
        <v>118</v>
      </c>
      <c r="F92" s="19" t="s">
        <v>125</v>
      </c>
      <c r="G92" s="19" t="s">
        <v>183</v>
      </c>
      <c r="H92" s="20">
        <f t="shared" si="3"/>
        <v>-8.8506720430107544E-2</v>
      </c>
      <c r="I92" s="20">
        <f>I89-I91</f>
        <v>1.352016129032258E-2</v>
      </c>
      <c r="J92" s="20">
        <f>J89-J91</f>
        <v>4.9731182795698936E-3</v>
      </c>
      <c r="K92" s="20">
        <f>K89-K91</f>
        <v>-3.075E-2</v>
      </c>
      <c r="L92" s="20">
        <f>L89-L91</f>
        <v>-7.6250000000000012E-2</v>
      </c>
      <c r="N92" s="16"/>
      <c r="O92" s="16"/>
      <c r="P92" s="16"/>
      <c r="Q92" s="16"/>
      <c r="R92" s="16"/>
      <c r="S92" s="16"/>
      <c r="T92" s="21" t="s">
        <v>28</v>
      </c>
    </row>
    <row r="93" spans="3:20" ht="12" customHeight="1" x14ac:dyDescent="0.25">
      <c r="D93" s="17" t="s">
        <v>184</v>
      </c>
      <c r="E93" s="18" t="s">
        <v>121</v>
      </c>
      <c r="F93" s="19" t="s">
        <v>125</v>
      </c>
      <c r="G93" s="19" t="s">
        <v>185</v>
      </c>
      <c r="H93" s="20">
        <f t="shared" si="3"/>
        <v>0</v>
      </c>
      <c r="I93" s="20">
        <f>SUM(I55,I69,I74)-SUM(I75,I86:I89)</f>
        <v>0</v>
      </c>
      <c r="J93" s="20">
        <f>SUM(J55,J69,J74)-SUM(J75,J86:J89)</f>
        <v>0</v>
      </c>
      <c r="K93" s="20">
        <f>SUM(K55,K69,K74)-SUM(K75,K86:K89)</f>
        <v>0</v>
      </c>
      <c r="L93" s="20">
        <f>SUM(L55,L69,L74)-SUM(L75,L86:L89)</f>
        <v>0</v>
      </c>
      <c r="N93" s="16"/>
      <c r="O93" s="16"/>
      <c r="P93" s="16"/>
      <c r="Q93" s="16"/>
      <c r="R93" s="16"/>
      <c r="S93" s="16"/>
      <c r="T93" s="21" t="s">
        <v>28</v>
      </c>
    </row>
    <row r="94" spans="3:20" ht="18" customHeight="1" x14ac:dyDescent="0.25">
      <c r="D94" s="64" t="s">
        <v>186</v>
      </c>
      <c r="E94" s="65"/>
      <c r="F94" s="65"/>
      <c r="G94" s="13"/>
      <c r="H94" s="14"/>
      <c r="I94" s="14"/>
      <c r="J94" s="14"/>
      <c r="K94" s="14"/>
      <c r="L94" s="15"/>
      <c r="N94" s="16"/>
      <c r="O94" s="16"/>
      <c r="P94" s="16"/>
      <c r="Q94" s="16"/>
      <c r="R94" s="16"/>
      <c r="S94" s="16"/>
      <c r="T94" s="16"/>
    </row>
    <row r="95" spans="3:20" ht="12" customHeight="1" x14ac:dyDescent="0.25">
      <c r="D95" s="17" t="s">
        <v>187</v>
      </c>
      <c r="E95" s="18" t="s">
        <v>188</v>
      </c>
      <c r="F95" s="19" t="s">
        <v>125</v>
      </c>
      <c r="G95" s="19" t="s">
        <v>189</v>
      </c>
      <c r="H95" s="20">
        <f>SUM(I95:L95)</f>
        <v>0</v>
      </c>
      <c r="I95" s="24"/>
      <c r="J95" s="24"/>
      <c r="K95" s="24"/>
      <c r="L95" s="24"/>
      <c r="N95" s="16"/>
      <c r="O95" s="16"/>
      <c r="P95" s="16"/>
      <c r="Q95" s="16"/>
      <c r="R95" s="16"/>
      <c r="S95" s="16"/>
      <c r="T95" s="21" t="s">
        <v>28</v>
      </c>
    </row>
    <row r="96" spans="3:20" ht="12" customHeight="1" x14ac:dyDescent="0.25">
      <c r="D96" s="17" t="s">
        <v>190</v>
      </c>
      <c r="E96" s="18" t="s">
        <v>191</v>
      </c>
      <c r="F96" s="19" t="s">
        <v>125</v>
      </c>
      <c r="G96" s="19" t="s">
        <v>192</v>
      </c>
      <c r="H96" s="20">
        <f>SUM(I96:L96)</f>
        <v>61.722999999999999</v>
      </c>
      <c r="I96" s="24"/>
      <c r="J96" s="24">
        <v>61.722999999999999</v>
      </c>
      <c r="K96" s="24"/>
      <c r="L96" s="24"/>
      <c r="N96" s="16"/>
      <c r="O96" s="16"/>
      <c r="P96" s="16"/>
      <c r="Q96" s="16"/>
      <c r="R96" s="16"/>
      <c r="S96" s="16"/>
      <c r="T96" s="21" t="s">
        <v>28</v>
      </c>
    </row>
    <row r="97" spans="3:20" s="2" customFormat="1" ht="12" customHeight="1" x14ac:dyDescent="0.25">
      <c r="C97" s="1"/>
      <c r="D97" s="17" t="s">
        <v>193</v>
      </c>
      <c r="E97" s="18" t="s">
        <v>194</v>
      </c>
      <c r="F97" s="19" t="s">
        <v>125</v>
      </c>
      <c r="G97" s="19" t="s">
        <v>195</v>
      </c>
      <c r="H97" s="20">
        <f>SUM(I97:L97)</f>
        <v>0</v>
      </c>
      <c r="I97" s="24"/>
      <c r="J97" s="24"/>
      <c r="K97" s="24"/>
      <c r="L97" s="24"/>
      <c r="M97" s="1"/>
      <c r="N97" s="16"/>
      <c r="O97" s="16"/>
      <c r="P97" s="16"/>
      <c r="Q97" s="16"/>
      <c r="R97" s="16"/>
      <c r="S97" s="16"/>
      <c r="T97" s="21" t="s">
        <v>28</v>
      </c>
    </row>
    <row r="98" spans="3:20" s="2" customFormat="1" ht="18" customHeight="1" x14ac:dyDescent="0.25">
      <c r="C98" s="1"/>
      <c r="D98" s="64" t="s">
        <v>196</v>
      </c>
      <c r="E98" s="65"/>
      <c r="F98" s="65"/>
      <c r="G98" s="13"/>
      <c r="H98" s="14"/>
      <c r="I98" s="14"/>
      <c r="J98" s="14"/>
      <c r="K98" s="14"/>
      <c r="L98" s="15"/>
      <c r="M98" s="1"/>
      <c r="N98" s="16"/>
      <c r="O98" s="16"/>
      <c r="P98" s="16"/>
      <c r="Q98" s="16"/>
      <c r="R98" s="16"/>
      <c r="S98" s="16"/>
      <c r="T98" s="16"/>
    </row>
    <row r="99" spans="3:20" s="2" customFormat="1" ht="12" customHeight="1" x14ac:dyDescent="0.25">
      <c r="C99" s="1"/>
      <c r="D99" s="17" t="s">
        <v>197</v>
      </c>
      <c r="E99" s="18" t="s">
        <v>198</v>
      </c>
      <c r="F99" s="19" t="s">
        <v>27</v>
      </c>
      <c r="G99" s="19" t="s">
        <v>199</v>
      </c>
      <c r="H99" s="20">
        <f t="shared" ref="H99:H130" si="4">SUM(I99:L99)</f>
        <v>0</v>
      </c>
      <c r="I99" s="20">
        <f>SUM(I100,I101)</f>
        <v>0</v>
      </c>
      <c r="J99" s="20">
        <f>SUM(J100,J101)</f>
        <v>0</v>
      </c>
      <c r="K99" s="20">
        <f>SUM(K100,K101)</f>
        <v>0</v>
      </c>
      <c r="L99" s="20">
        <f>SUM(L100,L101)</f>
        <v>0</v>
      </c>
      <c r="M99" s="1"/>
      <c r="N99" s="16"/>
      <c r="O99" s="16"/>
      <c r="P99" s="16"/>
      <c r="Q99" s="16"/>
      <c r="R99" s="16"/>
      <c r="S99" s="16"/>
      <c r="T99" s="21" t="s">
        <v>28</v>
      </c>
    </row>
    <row r="100" spans="3:20" s="2" customFormat="1" ht="12" customHeight="1" x14ac:dyDescent="0.25">
      <c r="C100" s="1"/>
      <c r="D100" s="22" t="s">
        <v>200</v>
      </c>
      <c r="E100" s="23" t="s">
        <v>201</v>
      </c>
      <c r="F100" s="11" t="s">
        <v>27</v>
      </c>
      <c r="G100" s="11" t="s">
        <v>202</v>
      </c>
      <c r="H100" s="20">
        <f t="shared" si="4"/>
        <v>0</v>
      </c>
      <c r="I100" s="24"/>
      <c r="J100" s="24"/>
      <c r="K100" s="24"/>
      <c r="L100" s="24"/>
      <c r="M100" s="1"/>
      <c r="N100" s="16"/>
      <c r="O100" s="16"/>
      <c r="P100" s="16"/>
      <c r="Q100" s="16"/>
      <c r="R100" s="16"/>
      <c r="S100" s="16"/>
      <c r="T100" s="21" t="s">
        <v>28</v>
      </c>
    </row>
    <row r="101" spans="3:20" s="2" customFormat="1" ht="12" customHeight="1" x14ac:dyDescent="0.25">
      <c r="C101" s="1"/>
      <c r="D101" s="22" t="s">
        <v>203</v>
      </c>
      <c r="E101" s="23" t="s">
        <v>204</v>
      </c>
      <c r="F101" s="11" t="s">
        <v>27</v>
      </c>
      <c r="G101" s="11" t="s">
        <v>205</v>
      </c>
      <c r="H101" s="20">
        <f t="shared" si="4"/>
        <v>0</v>
      </c>
      <c r="I101" s="20">
        <f>I104</f>
        <v>0</v>
      </c>
      <c r="J101" s="20">
        <f>J104</f>
        <v>0</v>
      </c>
      <c r="K101" s="20">
        <f>K104</f>
        <v>0</v>
      </c>
      <c r="L101" s="20">
        <f>L104</f>
        <v>0</v>
      </c>
      <c r="M101" s="1"/>
      <c r="N101" s="16"/>
      <c r="O101" s="16"/>
      <c r="P101" s="16"/>
      <c r="Q101" s="16"/>
      <c r="R101" s="16"/>
      <c r="S101" s="16"/>
      <c r="T101" s="21" t="s">
        <v>28</v>
      </c>
    </row>
    <row r="102" spans="3:20" s="2" customFormat="1" ht="12" customHeight="1" x14ac:dyDescent="0.25">
      <c r="C102" s="1"/>
      <c r="D102" s="22" t="s">
        <v>206</v>
      </c>
      <c r="E102" s="36" t="s">
        <v>207</v>
      </c>
      <c r="F102" s="11" t="s">
        <v>125</v>
      </c>
      <c r="G102" s="11" t="s">
        <v>208</v>
      </c>
      <c r="H102" s="20">
        <f t="shared" si="4"/>
        <v>0</v>
      </c>
      <c r="I102" s="24"/>
      <c r="J102" s="24"/>
      <c r="K102" s="24"/>
      <c r="L102" s="24"/>
      <c r="M102" s="1"/>
      <c r="N102" s="16"/>
      <c r="O102" s="16"/>
      <c r="P102" s="16"/>
      <c r="Q102" s="16"/>
      <c r="R102" s="16"/>
      <c r="S102" s="16"/>
      <c r="T102" s="21" t="s">
        <v>28</v>
      </c>
    </row>
    <row r="103" spans="3:20" s="2" customFormat="1" ht="12" customHeight="1" x14ac:dyDescent="0.25">
      <c r="C103" s="1"/>
      <c r="D103" s="22" t="s">
        <v>209</v>
      </c>
      <c r="E103" s="37" t="s">
        <v>210</v>
      </c>
      <c r="F103" s="11" t="s">
        <v>125</v>
      </c>
      <c r="G103" s="11" t="s">
        <v>211</v>
      </c>
      <c r="H103" s="20">
        <f t="shared" si="4"/>
        <v>0</v>
      </c>
      <c r="I103" s="24"/>
      <c r="J103" s="24"/>
      <c r="K103" s="24"/>
      <c r="L103" s="24"/>
      <c r="M103" s="1"/>
      <c r="N103" s="16"/>
      <c r="O103" s="16"/>
      <c r="P103" s="16"/>
      <c r="Q103" s="16"/>
      <c r="R103" s="16"/>
      <c r="S103" s="16"/>
      <c r="T103" s="21" t="s">
        <v>28</v>
      </c>
    </row>
    <row r="104" spans="3:20" s="2" customFormat="1" ht="12" customHeight="1" x14ac:dyDescent="0.25">
      <c r="C104" s="1"/>
      <c r="D104" s="22" t="s">
        <v>212</v>
      </c>
      <c r="E104" s="36" t="s">
        <v>213</v>
      </c>
      <c r="F104" s="11" t="s">
        <v>27</v>
      </c>
      <c r="G104" s="11" t="s">
        <v>214</v>
      </c>
      <c r="H104" s="20">
        <f t="shared" si="4"/>
        <v>0</v>
      </c>
      <c r="I104" s="24"/>
      <c r="J104" s="24"/>
      <c r="K104" s="24"/>
      <c r="L104" s="24"/>
      <c r="M104" s="1"/>
      <c r="N104" s="16"/>
      <c r="O104" s="16"/>
      <c r="P104" s="16"/>
      <c r="Q104" s="16"/>
      <c r="R104" s="16"/>
      <c r="S104" s="16"/>
      <c r="T104" s="21" t="s">
        <v>28</v>
      </c>
    </row>
    <row r="105" spans="3:20" s="2" customFormat="1" ht="12" customHeight="1" x14ac:dyDescent="0.25">
      <c r="C105" s="1"/>
      <c r="D105" s="17" t="s">
        <v>215</v>
      </c>
      <c r="E105" s="18" t="s">
        <v>216</v>
      </c>
      <c r="F105" s="19" t="s">
        <v>27</v>
      </c>
      <c r="G105" s="19" t="s">
        <v>217</v>
      </c>
      <c r="H105" s="20">
        <f t="shared" si="4"/>
        <v>0</v>
      </c>
      <c r="I105" s="20">
        <f>SUM(I106,I122)</f>
        <v>0</v>
      </c>
      <c r="J105" s="20">
        <f>SUM(J106,J122)</f>
        <v>0</v>
      </c>
      <c r="K105" s="20">
        <f>SUM(K106,K122)</f>
        <v>0</v>
      </c>
      <c r="L105" s="20">
        <f>SUM(L106,L122)</f>
        <v>0</v>
      </c>
      <c r="M105" s="1"/>
      <c r="N105" s="16"/>
      <c r="O105" s="16"/>
      <c r="P105" s="16"/>
      <c r="Q105" s="16"/>
      <c r="R105" s="16"/>
      <c r="S105" s="16"/>
      <c r="T105" s="21" t="s">
        <v>28</v>
      </c>
    </row>
    <row r="106" spans="3:20" s="2" customFormat="1" ht="12" customHeight="1" x14ac:dyDescent="0.25">
      <c r="C106" s="1"/>
      <c r="D106" s="22" t="s">
        <v>218</v>
      </c>
      <c r="E106" s="23" t="s">
        <v>219</v>
      </c>
      <c r="F106" s="11" t="s">
        <v>27</v>
      </c>
      <c r="G106" s="11" t="s">
        <v>220</v>
      </c>
      <c r="H106" s="20">
        <f t="shared" si="4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M106" s="1"/>
      <c r="N106" s="16"/>
      <c r="O106" s="16"/>
      <c r="P106" s="16"/>
      <c r="Q106" s="16"/>
      <c r="R106" s="16"/>
      <c r="S106" s="16"/>
      <c r="T106" s="21" t="s">
        <v>28</v>
      </c>
    </row>
    <row r="107" spans="3:20" s="2" customFormat="1" ht="12" customHeight="1" x14ac:dyDescent="0.25">
      <c r="C107" s="1"/>
      <c r="D107" s="22" t="s">
        <v>221</v>
      </c>
      <c r="E107" s="36" t="s">
        <v>222</v>
      </c>
      <c r="F107" s="11" t="s">
        <v>27</v>
      </c>
      <c r="G107" s="11" t="s">
        <v>223</v>
      </c>
      <c r="H107" s="20">
        <f t="shared" si="4"/>
        <v>0</v>
      </c>
      <c r="I107" s="24"/>
      <c r="J107" s="24"/>
      <c r="K107" s="24"/>
      <c r="L107" s="24"/>
      <c r="M107" s="1"/>
      <c r="N107" s="16"/>
      <c r="O107" s="16"/>
      <c r="P107" s="16"/>
      <c r="Q107" s="16"/>
      <c r="R107" s="16"/>
      <c r="S107" s="16"/>
      <c r="T107" s="21" t="s">
        <v>28</v>
      </c>
    </row>
    <row r="108" spans="3:20" s="2" customFormat="1" ht="12" customHeight="1" x14ac:dyDescent="0.25">
      <c r="C108" s="1"/>
      <c r="D108" s="22" t="s">
        <v>224</v>
      </c>
      <c r="E108" s="36" t="s">
        <v>225</v>
      </c>
      <c r="F108" s="11" t="s">
        <v>27</v>
      </c>
      <c r="G108" s="11" t="s">
        <v>226</v>
      </c>
      <c r="H108" s="20">
        <f t="shared" si="4"/>
        <v>0</v>
      </c>
      <c r="I108" s="20">
        <f>SUM(I109,I112,I115,I118:I121)</f>
        <v>0</v>
      </c>
      <c r="J108" s="20">
        <f>SUM(J109,J112,J115,J118:J121)</f>
        <v>0</v>
      </c>
      <c r="K108" s="20">
        <f>SUM(K109,K112,K115,K118:K121)</f>
        <v>0</v>
      </c>
      <c r="L108" s="20">
        <f>SUM(L109,L112,L115,L118:L121)</f>
        <v>0</v>
      </c>
      <c r="M108" s="1"/>
      <c r="N108" s="16"/>
      <c r="O108" s="16"/>
      <c r="P108" s="16"/>
      <c r="Q108" s="16"/>
      <c r="R108" s="16"/>
      <c r="S108" s="16"/>
      <c r="T108" s="21" t="s">
        <v>28</v>
      </c>
    </row>
    <row r="109" spans="3:20" s="2" customFormat="1" ht="36" customHeight="1" x14ac:dyDescent="0.25">
      <c r="C109" s="1"/>
      <c r="D109" s="22" t="s">
        <v>227</v>
      </c>
      <c r="E109" s="37" t="s">
        <v>228</v>
      </c>
      <c r="F109" s="11" t="s">
        <v>27</v>
      </c>
      <c r="G109" s="11" t="s">
        <v>229</v>
      </c>
      <c r="H109" s="20">
        <f t="shared" si="4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M109" s="1"/>
      <c r="N109" s="16"/>
      <c r="O109" s="16"/>
      <c r="P109" s="16"/>
      <c r="Q109" s="16"/>
      <c r="R109" s="16"/>
      <c r="S109" s="16"/>
      <c r="T109" s="21" t="s">
        <v>28</v>
      </c>
    </row>
    <row r="110" spans="3:20" s="2" customFormat="1" ht="12" customHeight="1" x14ac:dyDescent="0.25">
      <c r="C110" s="1"/>
      <c r="D110" s="22" t="s">
        <v>230</v>
      </c>
      <c r="E110" s="38" t="s">
        <v>231</v>
      </c>
      <c r="F110" s="11" t="s">
        <v>27</v>
      </c>
      <c r="G110" s="11" t="s">
        <v>232</v>
      </c>
      <c r="H110" s="20">
        <f t="shared" si="4"/>
        <v>0</v>
      </c>
      <c r="I110" s="24"/>
      <c r="J110" s="24"/>
      <c r="K110" s="24"/>
      <c r="L110" s="24"/>
      <c r="M110" s="1"/>
      <c r="N110" s="16"/>
      <c r="O110" s="16"/>
      <c r="P110" s="16"/>
      <c r="Q110" s="16"/>
      <c r="R110" s="16"/>
      <c r="S110" s="16"/>
      <c r="T110" s="21" t="s">
        <v>28</v>
      </c>
    </row>
    <row r="111" spans="3:20" s="2" customFormat="1" ht="12" customHeight="1" x14ac:dyDescent="0.25">
      <c r="C111" s="1"/>
      <c r="D111" s="22" t="s">
        <v>233</v>
      </c>
      <c r="E111" s="38" t="s">
        <v>234</v>
      </c>
      <c r="F111" s="11" t="s">
        <v>27</v>
      </c>
      <c r="G111" s="11" t="s">
        <v>235</v>
      </c>
      <c r="H111" s="20">
        <f t="shared" si="4"/>
        <v>0</v>
      </c>
      <c r="I111" s="24"/>
      <c r="J111" s="24"/>
      <c r="K111" s="24"/>
      <c r="L111" s="24"/>
      <c r="M111" s="1"/>
      <c r="N111" s="16"/>
      <c r="O111" s="16"/>
      <c r="P111" s="16"/>
      <c r="Q111" s="16"/>
      <c r="R111" s="16"/>
      <c r="S111" s="16"/>
      <c r="T111" s="21" t="s">
        <v>28</v>
      </c>
    </row>
    <row r="112" spans="3:20" s="2" customFormat="1" ht="36" customHeight="1" x14ac:dyDescent="0.25">
      <c r="C112" s="1"/>
      <c r="D112" s="22" t="s">
        <v>236</v>
      </c>
      <c r="E112" s="37" t="s">
        <v>237</v>
      </c>
      <c r="F112" s="11" t="s">
        <v>27</v>
      </c>
      <c r="G112" s="11" t="s">
        <v>238</v>
      </c>
      <c r="H112" s="20">
        <f t="shared" si="4"/>
        <v>0</v>
      </c>
      <c r="I112" s="20">
        <f>SUM(I113:I114)</f>
        <v>0</v>
      </c>
      <c r="J112" s="20">
        <f>SUM(J113:J114)</f>
        <v>0</v>
      </c>
      <c r="K112" s="20">
        <f>SUM(K113:K114)</f>
        <v>0</v>
      </c>
      <c r="L112" s="20">
        <f>SUM(L113:L114)</f>
        <v>0</v>
      </c>
      <c r="M112" s="1"/>
      <c r="N112" s="16"/>
      <c r="O112" s="16"/>
      <c r="P112" s="16"/>
      <c r="Q112" s="16"/>
      <c r="R112" s="16"/>
      <c r="S112" s="16"/>
      <c r="T112" s="21" t="s">
        <v>28</v>
      </c>
    </row>
    <row r="113" spans="3:20" s="2" customFormat="1" ht="12" customHeight="1" x14ac:dyDescent="0.25">
      <c r="C113" s="1"/>
      <c r="D113" s="22" t="s">
        <v>239</v>
      </c>
      <c r="E113" s="38" t="s">
        <v>231</v>
      </c>
      <c r="F113" s="11" t="s">
        <v>27</v>
      </c>
      <c r="G113" s="11" t="s">
        <v>240</v>
      </c>
      <c r="H113" s="20">
        <f t="shared" si="4"/>
        <v>0</v>
      </c>
      <c r="I113" s="24"/>
      <c r="J113" s="24"/>
      <c r="K113" s="24"/>
      <c r="L113" s="24"/>
      <c r="M113" s="1"/>
      <c r="N113" s="16"/>
      <c r="O113" s="16"/>
      <c r="P113" s="16"/>
      <c r="Q113" s="16"/>
      <c r="R113" s="16"/>
      <c r="S113" s="16"/>
      <c r="T113" s="21" t="s">
        <v>28</v>
      </c>
    </row>
    <row r="114" spans="3:20" s="2" customFormat="1" ht="12" customHeight="1" x14ac:dyDescent="0.25">
      <c r="C114" s="1"/>
      <c r="D114" s="22" t="s">
        <v>241</v>
      </c>
      <c r="E114" s="38" t="s">
        <v>234</v>
      </c>
      <c r="F114" s="11" t="s">
        <v>27</v>
      </c>
      <c r="G114" s="11" t="s">
        <v>242</v>
      </c>
      <c r="H114" s="20">
        <f t="shared" si="4"/>
        <v>0</v>
      </c>
      <c r="I114" s="24"/>
      <c r="J114" s="24"/>
      <c r="K114" s="24"/>
      <c r="L114" s="24"/>
      <c r="M114" s="1"/>
      <c r="N114" s="16"/>
      <c r="O114" s="16"/>
      <c r="P114" s="16"/>
      <c r="Q114" s="16"/>
      <c r="R114" s="16"/>
      <c r="S114" s="16"/>
      <c r="T114" s="21" t="s">
        <v>28</v>
      </c>
    </row>
    <row r="115" spans="3:20" s="2" customFormat="1" ht="24" customHeight="1" x14ac:dyDescent="0.25">
      <c r="C115" s="1"/>
      <c r="D115" s="22" t="s">
        <v>243</v>
      </c>
      <c r="E115" s="37" t="s">
        <v>244</v>
      </c>
      <c r="F115" s="11" t="s">
        <v>27</v>
      </c>
      <c r="G115" s="11" t="s">
        <v>245</v>
      </c>
      <c r="H115" s="20">
        <f t="shared" si="4"/>
        <v>0</v>
      </c>
      <c r="I115" s="20">
        <f>SUM(I116:I117)</f>
        <v>0</v>
      </c>
      <c r="J115" s="20">
        <f>SUM(J116:J117)</f>
        <v>0</v>
      </c>
      <c r="K115" s="20">
        <f>SUM(K116:K117)</f>
        <v>0</v>
      </c>
      <c r="L115" s="20">
        <f>SUM(L116:L117)</f>
        <v>0</v>
      </c>
      <c r="M115" s="1"/>
      <c r="N115" s="16"/>
      <c r="O115" s="16"/>
      <c r="P115" s="16"/>
      <c r="Q115" s="16"/>
      <c r="R115" s="16"/>
      <c r="S115" s="16"/>
      <c r="T115" s="21" t="s">
        <v>28</v>
      </c>
    </row>
    <row r="116" spans="3:20" s="2" customFormat="1" ht="12" customHeight="1" x14ac:dyDescent="0.25">
      <c r="C116" s="1"/>
      <c r="D116" s="22" t="s">
        <v>246</v>
      </c>
      <c r="E116" s="38" t="s">
        <v>231</v>
      </c>
      <c r="F116" s="11" t="s">
        <v>27</v>
      </c>
      <c r="G116" s="11" t="s">
        <v>247</v>
      </c>
      <c r="H116" s="20">
        <f t="shared" si="4"/>
        <v>0</v>
      </c>
      <c r="I116" s="24"/>
      <c r="J116" s="24"/>
      <c r="K116" s="24"/>
      <c r="L116" s="24"/>
      <c r="M116" s="1"/>
      <c r="N116" s="16"/>
      <c r="O116" s="16"/>
      <c r="P116" s="16"/>
      <c r="Q116" s="16"/>
      <c r="R116" s="16"/>
      <c r="S116" s="16"/>
      <c r="T116" s="21" t="s">
        <v>28</v>
      </c>
    </row>
    <row r="117" spans="3:20" s="2" customFormat="1" ht="12" customHeight="1" x14ac:dyDescent="0.25">
      <c r="C117" s="1"/>
      <c r="D117" s="22" t="s">
        <v>248</v>
      </c>
      <c r="E117" s="38" t="s">
        <v>234</v>
      </c>
      <c r="F117" s="11" t="s">
        <v>27</v>
      </c>
      <c r="G117" s="11" t="s">
        <v>249</v>
      </c>
      <c r="H117" s="20">
        <f t="shared" si="4"/>
        <v>0</v>
      </c>
      <c r="I117" s="24"/>
      <c r="J117" s="24"/>
      <c r="K117" s="24"/>
      <c r="L117" s="24"/>
      <c r="M117" s="1"/>
      <c r="N117" s="16"/>
      <c r="O117" s="16"/>
      <c r="P117" s="16"/>
      <c r="Q117" s="16"/>
      <c r="R117" s="16"/>
      <c r="S117" s="16"/>
      <c r="T117" s="21" t="s">
        <v>28</v>
      </c>
    </row>
    <row r="118" spans="3:20" s="2" customFormat="1" ht="12" customHeight="1" x14ac:dyDescent="0.25">
      <c r="C118" s="1"/>
      <c r="D118" s="22" t="s">
        <v>250</v>
      </c>
      <c r="E118" s="37" t="s">
        <v>251</v>
      </c>
      <c r="F118" s="11" t="s">
        <v>27</v>
      </c>
      <c r="G118" s="11" t="s">
        <v>252</v>
      </c>
      <c r="H118" s="20">
        <f t="shared" si="4"/>
        <v>0</v>
      </c>
      <c r="I118" s="24"/>
      <c r="J118" s="24"/>
      <c r="K118" s="24"/>
      <c r="L118" s="24"/>
      <c r="M118" s="1"/>
      <c r="N118" s="16"/>
      <c r="O118" s="16"/>
      <c r="P118" s="16"/>
      <c r="Q118" s="16"/>
      <c r="R118" s="16"/>
      <c r="S118" s="16"/>
      <c r="T118" s="21" t="s">
        <v>28</v>
      </c>
    </row>
    <row r="119" spans="3:20" s="2" customFormat="1" ht="12" customHeight="1" x14ac:dyDescent="0.25">
      <c r="C119" s="1"/>
      <c r="D119" s="22" t="s">
        <v>253</v>
      </c>
      <c r="E119" s="37" t="s">
        <v>254</v>
      </c>
      <c r="F119" s="11" t="s">
        <v>27</v>
      </c>
      <c r="G119" s="11" t="s">
        <v>255</v>
      </c>
      <c r="H119" s="20">
        <f t="shared" si="4"/>
        <v>0</v>
      </c>
      <c r="I119" s="24"/>
      <c r="J119" s="24"/>
      <c r="K119" s="24"/>
      <c r="L119" s="24"/>
      <c r="M119" s="1"/>
      <c r="N119" s="16"/>
      <c r="O119" s="16"/>
      <c r="P119" s="16"/>
      <c r="Q119" s="16"/>
      <c r="R119" s="16"/>
      <c r="S119" s="16"/>
      <c r="T119" s="21" t="s">
        <v>28</v>
      </c>
    </row>
    <row r="120" spans="3:20" s="2" customFormat="1" ht="36" customHeight="1" x14ac:dyDescent="0.25">
      <c r="C120" s="1"/>
      <c r="D120" s="22" t="s">
        <v>256</v>
      </c>
      <c r="E120" s="37" t="s">
        <v>257</v>
      </c>
      <c r="F120" s="11" t="s">
        <v>27</v>
      </c>
      <c r="G120" s="11" t="s">
        <v>258</v>
      </c>
      <c r="H120" s="20">
        <f t="shared" si="4"/>
        <v>0</v>
      </c>
      <c r="I120" s="24"/>
      <c r="J120" s="24"/>
      <c r="K120" s="24"/>
      <c r="L120" s="24"/>
      <c r="M120" s="1"/>
      <c r="N120" s="16"/>
      <c r="O120" s="16"/>
      <c r="P120" s="16"/>
      <c r="Q120" s="16"/>
      <c r="R120" s="16"/>
      <c r="S120" s="16"/>
      <c r="T120" s="21" t="s">
        <v>28</v>
      </c>
    </row>
    <row r="121" spans="3:20" s="2" customFormat="1" ht="24" customHeight="1" x14ac:dyDescent="0.25">
      <c r="C121" s="1"/>
      <c r="D121" s="22" t="s">
        <v>259</v>
      </c>
      <c r="E121" s="37" t="s">
        <v>260</v>
      </c>
      <c r="F121" s="11" t="s">
        <v>27</v>
      </c>
      <c r="G121" s="11" t="s">
        <v>261</v>
      </c>
      <c r="H121" s="20">
        <f t="shared" si="4"/>
        <v>0</v>
      </c>
      <c r="I121" s="24"/>
      <c r="J121" s="24"/>
      <c r="K121" s="24"/>
      <c r="L121" s="24"/>
      <c r="M121" s="1"/>
      <c r="N121" s="16"/>
      <c r="O121" s="16"/>
      <c r="P121" s="16"/>
      <c r="Q121" s="16"/>
      <c r="R121" s="16"/>
      <c r="S121" s="16"/>
      <c r="T121" s="21" t="s">
        <v>28</v>
      </c>
    </row>
    <row r="122" spans="3:20" s="2" customFormat="1" ht="12" customHeight="1" x14ac:dyDescent="0.25">
      <c r="C122" s="1"/>
      <c r="D122" s="22" t="s">
        <v>262</v>
      </c>
      <c r="E122" s="23" t="s">
        <v>263</v>
      </c>
      <c r="F122" s="11" t="s">
        <v>27</v>
      </c>
      <c r="G122" s="11" t="s">
        <v>264</v>
      </c>
      <c r="H122" s="20">
        <f t="shared" si="4"/>
        <v>0</v>
      </c>
      <c r="I122" s="20">
        <f>I125</f>
        <v>0</v>
      </c>
      <c r="J122" s="20">
        <f>J125</f>
        <v>0</v>
      </c>
      <c r="K122" s="20">
        <f>K125</f>
        <v>0</v>
      </c>
      <c r="L122" s="20">
        <f>L125</f>
        <v>0</v>
      </c>
      <c r="M122" s="1"/>
      <c r="N122" s="16"/>
      <c r="O122" s="16"/>
      <c r="P122" s="16"/>
      <c r="Q122" s="16"/>
      <c r="R122" s="16"/>
      <c r="S122" s="16"/>
      <c r="T122" s="21" t="s">
        <v>28</v>
      </c>
    </row>
    <row r="123" spans="3:20" s="2" customFormat="1" ht="12" customHeight="1" x14ac:dyDescent="0.25">
      <c r="C123" s="1"/>
      <c r="D123" s="22" t="s">
        <v>265</v>
      </c>
      <c r="E123" s="36" t="s">
        <v>207</v>
      </c>
      <c r="F123" s="11" t="s">
        <v>125</v>
      </c>
      <c r="G123" s="11" t="s">
        <v>266</v>
      </c>
      <c r="H123" s="20">
        <f t="shared" si="4"/>
        <v>0</v>
      </c>
      <c r="I123" s="24"/>
      <c r="J123" s="24"/>
      <c r="K123" s="24"/>
      <c r="L123" s="24"/>
      <c r="M123" s="1"/>
      <c r="N123" s="16"/>
      <c r="O123" s="16"/>
      <c r="P123" s="16"/>
      <c r="Q123" s="16"/>
      <c r="R123" s="16"/>
      <c r="S123" s="16"/>
      <c r="T123" s="21" t="s">
        <v>28</v>
      </c>
    </row>
    <row r="124" spans="3:20" s="2" customFormat="1" ht="12" customHeight="1" x14ac:dyDescent="0.25">
      <c r="C124" s="1"/>
      <c r="D124" s="22" t="s">
        <v>267</v>
      </c>
      <c r="E124" s="37" t="s">
        <v>210</v>
      </c>
      <c r="F124" s="11" t="s">
        <v>125</v>
      </c>
      <c r="G124" s="11" t="s">
        <v>268</v>
      </c>
      <c r="H124" s="20">
        <f t="shared" si="4"/>
        <v>0</v>
      </c>
      <c r="I124" s="24"/>
      <c r="J124" s="24"/>
      <c r="K124" s="24"/>
      <c r="L124" s="24"/>
      <c r="M124" s="1"/>
      <c r="N124" s="16"/>
      <c r="O124" s="16"/>
      <c r="P124" s="16"/>
      <c r="Q124" s="16"/>
      <c r="R124" s="16"/>
      <c r="S124" s="16"/>
      <c r="T124" s="21" t="s">
        <v>28</v>
      </c>
    </row>
    <row r="125" spans="3:20" s="2" customFormat="1" ht="12" customHeight="1" x14ac:dyDescent="0.25">
      <c r="C125" s="1"/>
      <c r="D125" s="22" t="s">
        <v>269</v>
      </c>
      <c r="E125" s="36" t="s">
        <v>213</v>
      </c>
      <c r="F125" s="11" t="s">
        <v>27</v>
      </c>
      <c r="G125" s="11" t="s">
        <v>270</v>
      </c>
      <c r="H125" s="20">
        <f t="shared" si="4"/>
        <v>0</v>
      </c>
      <c r="I125" s="24"/>
      <c r="J125" s="24"/>
      <c r="K125" s="24"/>
      <c r="L125" s="24"/>
      <c r="M125" s="1"/>
      <c r="N125" s="16"/>
      <c r="O125" s="16"/>
      <c r="P125" s="16"/>
      <c r="Q125" s="16"/>
      <c r="R125" s="16"/>
      <c r="S125" s="16"/>
      <c r="T125" s="21" t="s">
        <v>28</v>
      </c>
    </row>
    <row r="126" spans="3:20" s="2" customFormat="1" ht="12" customHeight="1" x14ac:dyDescent="0.25">
      <c r="C126" s="1"/>
      <c r="D126" s="17" t="s">
        <v>271</v>
      </c>
      <c r="E126" s="18" t="s">
        <v>272</v>
      </c>
      <c r="F126" s="19" t="s">
        <v>27</v>
      </c>
      <c r="G126" s="19" t="s">
        <v>273</v>
      </c>
      <c r="H126" s="20">
        <f t="shared" si="4"/>
        <v>9515.2530000000006</v>
      </c>
      <c r="I126" s="20">
        <f>SUM(I127,I128)</f>
        <v>10.058999999999999</v>
      </c>
      <c r="J126" s="20">
        <f>SUM(J127,J128)</f>
        <v>5759.7030000000004</v>
      </c>
      <c r="K126" s="20">
        <f>SUM(K127,K128)</f>
        <v>2641.1669999999995</v>
      </c>
      <c r="L126" s="20">
        <f>SUM(L127,L128)</f>
        <v>1104.3240000000001</v>
      </c>
      <c r="M126" s="1"/>
      <c r="N126" s="16"/>
      <c r="O126" s="16"/>
      <c r="P126" s="16"/>
      <c r="Q126" s="16"/>
      <c r="R126" s="16"/>
      <c r="S126" s="16"/>
      <c r="T126" s="21" t="s">
        <v>28</v>
      </c>
    </row>
    <row r="127" spans="3:20" s="2" customFormat="1" ht="12" customHeight="1" x14ac:dyDescent="0.25">
      <c r="C127" s="1"/>
      <c r="D127" s="22" t="s">
        <v>274</v>
      </c>
      <c r="E127" s="23" t="s">
        <v>201</v>
      </c>
      <c r="F127" s="11" t="s">
        <v>27</v>
      </c>
      <c r="G127" s="11" t="s">
        <v>275</v>
      </c>
      <c r="H127" s="20">
        <f t="shared" si="4"/>
        <v>0</v>
      </c>
      <c r="I127" s="24"/>
      <c r="J127" s="24"/>
      <c r="K127" s="24"/>
      <c r="L127" s="24"/>
      <c r="M127" s="1"/>
      <c r="N127" s="16"/>
      <c r="O127" s="16"/>
      <c r="P127" s="16"/>
      <c r="Q127" s="16"/>
      <c r="R127" s="16"/>
      <c r="S127" s="16"/>
      <c r="T127" s="21" t="s">
        <v>28</v>
      </c>
    </row>
    <row r="128" spans="3:20" s="2" customFormat="1" ht="12" customHeight="1" x14ac:dyDescent="0.25">
      <c r="C128" s="1"/>
      <c r="D128" s="22" t="s">
        <v>276</v>
      </c>
      <c r="E128" s="23" t="s">
        <v>204</v>
      </c>
      <c r="F128" s="11" t="s">
        <v>27</v>
      </c>
      <c r="G128" s="11" t="s">
        <v>277</v>
      </c>
      <c r="H128" s="20">
        <f t="shared" si="4"/>
        <v>9515.2530000000006</v>
      </c>
      <c r="I128" s="20">
        <f>I130</f>
        <v>10.058999999999999</v>
      </c>
      <c r="J128" s="20">
        <f>J130</f>
        <v>5759.7030000000004</v>
      </c>
      <c r="K128" s="20">
        <f>K130</f>
        <v>2641.1669999999995</v>
      </c>
      <c r="L128" s="20">
        <f>L130</f>
        <v>1104.3240000000001</v>
      </c>
      <c r="M128" s="1"/>
      <c r="N128" s="16"/>
      <c r="O128" s="16"/>
      <c r="P128" s="16"/>
      <c r="Q128" s="16"/>
      <c r="R128" s="16"/>
      <c r="S128" s="16"/>
      <c r="T128" s="21" t="s">
        <v>28</v>
      </c>
    </row>
    <row r="129" spans="3:20" s="2" customFormat="1" ht="12" customHeight="1" x14ac:dyDescent="0.25">
      <c r="C129" s="1"/>
      <c r="D129" s="22" t="s">
        <v>278</v>
      </c>
      <c r="E129" s="36" t="s">
        <v>279</v>
      </c>
      <c r="F129" s="11" t="s">
        <v>125</v>
      </c>
      <c r="G129" s="11" t="s">
        <v>280</v>
      </c>
      <c r="H129" s="20">
        <f t="shared" si="4"/>
        <v>61.722999999999999</v>
      </c>
      <c r="I129" s="24"/>
      <c r="J129" s="24">
        <f>J96</f>
        <v>61.722999999999999</v>
      </c>
      <c r="K129" s="24"/>
      <c r="L129" s="24"/>
      <c r="M129" s="1"/>
      <c r="N129" s="16"/>
      <c r="O129" s="16"/>
      <c r="P129" s="16"/>
      <c r="Q129" s="16"/>
      <c r="R129" s="16"/>
      <c r="S129" s="16"/>
      <c r="T129" s="21" t="s">
        <v>28</v>
      </c>
    </row>
    <row r="130" spans="3:20" s="2" customFormat="1" ht="12" customHeight="1" x14ac:dyDescent="0.25">
      <c r="C130" s="1"/>
      <c r="D130" s="22" t="s">
        <v>281</v>
      </c>
      <c r="E130" s="36" t="s">
        <v>213</v>
      </c>
      <c r="F130" s="11" t="s">
        <v>27</v>
      </c>
      <c r="G130" s="11" t="s">
        <v>282</v>
      </c>
      <c r="H130" s="20">
        <f t="shared" si="4"/>
        <v>9515.2530000000006</v>
      </c>
      <c r="I130" s="24">
        <f>I49</f>
        <v>10.058999999999999</v>
      </c>
      <c r="J130" s="24">
        <f>J35+68.702+16.501</f>
        <v>5759.7030000000004</v>
      </c>
      <c r="K130" s="24">
        <f>K35+3.453+19.592+26.258+1.941</f>
        <v>2641.1669999999995</v>
      </c>
      <c r="L130" s="24">
        <f>L35</f>
        <v>1104.3240000000001</v>
      </c>
      <c r="M130" s="1"/>
      <c r="N130" s="16"/>
      <c r="O130" s="16"/>
      <c r="P130" s="16"/>
      <c r="Q130" s="16"/>
      <c r="R130" s="16"/>
      <c r="S130" s="16"/>
      <c r="T130" s="21" t="s">
        <v>28</v>
      </c>
    </row>
    <row r="131" spans="3:20" s="2" customFormat="1" ht="18" customHeight="1" x14ac:dyDescent="0.25">
      <c r="C131" s="1"/>
      <c r="D131" s="64" t="s">
        <v>283</v>
      </c>
      <c r="E131" s="65"/>
      <c r="F131" s="65"/>
      <c r="G131" s="13"/>
      <c r="H131" s="14"/>
      <c r="I131" s="14"/>
      <c r="J131" s="14"/>
      <c r="K131" s="14"/>
      <c r="L131" s="15"/>
      <c r="M131" s="1"/>
      <c r="N131" s="16"/>
      <c r="O131" s="16"/>
      <c r="P131" s="16"/>
      <c r="Q131" s="16"/>
      <c r="R131" s="16"/>
      <c r="S131" s="16"/>
      <c r="T131" s="16"/>
    </row>
    <row r="132" spans="3:20" s="2" customFormat="1" ht="24" customHeight="1" x14ac:dyDescent="0.25">
      <c r="C132" s="1"/>
      <c r="D132" s="17" t="s">
        <v>284</v>
      </c>
      <c r="E132" s="18" t="s">
        <v>285</v>
      </c>
      <c r="F132" s="19" t="s">
        <v>286</v>
      </c>
      <c r="G132" s="19" t="s">
        <v>287</v>
      </c>
      <c r="H132" s="20">
        <f t="shared" ref="H132:H152" si="5">SUM(I132:L132)</f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M132" s="1"/>
      <c r="N132" s="16"/>
      <c r="O132" s="16"/>
      <c r="P132" s="16"/>
      <c r="Q132" s="16"/>
      <c r="R132" s="16"/>
      <c r="S132" s="16"/>
      <c r="T132" s="21" t="s">
        <v>28</v>
      </c>
    </row>
    <row r="133" spans="3:20" s="2" customFormat="1" ht="12" customHeight="1" x14ac:dyDescent="0.25">
      <c r="C133" s="1"/>
      <c r="D133" s="22" t="s">
        <v>288</v>
      </c>
      <c r="E133" s="23" t="s">
        <v>201</v>
      </c>
      <c r="F133" s="11" t="s">
        <v>286</v>
      </c>
      <c r="G133" s="11" t="s">
        <v>289</v>
      </c>
      <c r="H133" s="20">
        <f t="shared" si="5"/>
        <v>0</v>
      </c>
      <c r="I133" s="24"/>
      <c r="J133" s="24"/>
      <c r="K133" s="24"/>
      <c r="L133" s="24"/>
      <c r="M133" s="1"/>
      <c r="N133" s="16"/>
      <c r="O133" s="16"/>
      <c r="P133" s="16"/>
      <c r="Q133" s="16"/>
      <c r="R133" s="16"/>
      <c r="S133" s="16"/>
      <c r="T133" s="21" t="s">
        <v>28</v>
      </c>
    </row>
    <row r="134" spans="3:20" s="2" customFormat="1" ht="12" customHeight="1" x14ac:dyDescent="0.25">
      <c r="C134" s="1"/>
      <c r="D134" s="22" t="s">
        <v>290</v>
      </c>
      <c r="E134" s="23" t="s">
        <v>204</v>
      </c>
      <c r="F134" s="11" t="s">
        <v>286</v>
      </c>
      <c r="G134" s="11" t="s">
        <v>291</v>
      </c>
      <c r="H134" s="20">
        <f t="shared" si="5"/>
        <v>0</v>
      </c>
      <c r="I134" s="20">
        <f>SUM(I135,I137)</f>
        <v>0</v>
      </c>
      <c r="J134" s="20">
        <f>SUM(J135,J137)</f>
        <v>0</v>
      </c>
      <c r="K134" s="20">
        <f>SUM(K135,K137)</f>
        <v>0</v>
      </c>
      <c r="L134" s="20">
        <f>SUM(L135,L137)</f>
        <v>0</v>
      </c>
      <c r="M134" s="1"/>
      <c r="N134" s="16"/>
      <c r="O134" s="16"/>
      <c r="P134" s="16"/>
      <c r="Q134" s="16"/>
      <c r="R134" s="16"/>
      <c r="S134" s="16"/>
      <c r="T134" s="21" t="s">
        <v>28</v>
      </c>
    </row>
    <row r="135" spans="3:20" s="2" customFormat="1" ht="12" customHeight="1" x14ac:dyDescent="0.25">
      <c r="C135" s="1"/>
      <c r="D135" s="22" t="s">
        <v>292</v>
      </c>
      <c r="E135" s="36" t="s">
        <v>207</v>
      </c>
      <c r="F135" s="11" t="s">
        <v>286</v>
      </c>
      <c r="G135" s="11" t="s">
        <v>293</v>
      </c>
      <c r="H135" s="20">
        <f t="shared" si="5"/>
        <v>0</v>
      </c>
      <c r="I135" s="24"/>
      <c r="J135" s="24"/>
      <c r="K135" s="24"/>
      <c r="L135" s="24"/>
      <c r="M135" s="1"/>
      <c r="N135" s="16"/>
      <c r="O135" s="16"/>
      <c r="P135" s="16"/>
      <c r="Q135" s="16"/>
      <c r="R135" s="16"/>
      <c r="S135" s="16"/>
      <c r="T135" s="21" t="s">
        <v>28</v>
      </c>
    </row>
    <row r="136" spans="3:20" s="2" customFormat="1" ht="12" customHeight="1" x14ac:dyDescent="0.25">
      <c r="C136" s="1"/>
      <c r="D136" s="22" t="s">
        <v>294</v>
      </c>
      <c r="E136" s="37" t="s">
        <v>295</v>
      </c>
      <c r="F136" s="11" t="s">
        <v>286</v>
      </c>
      <c r="G136" s="11" t="s">
        <v>296</v>
      </c>
      <c r="H136" s="20">
        <f t="shared" si="5"/>
        <v>0</v>
      </c>
      <c r="I136" s="24"/>
      <c r="J136" s="24"/>
      <c r="K136" s="24"/>
      <c r="L136" s="24"/>
      <c r="M136" s="1"/>
      <c r="N136" s="16"/>
      <c r="O136" s="16"/>
      <c r="P136" s="16"/>
      <c r="Q136" s="16"/>
      <c r="R136" s="16"/>
      <c r="S136" s="16"/>
      <c r="T136" s="21" t="s">
        <v>28</v>
      </c>
    </row>
    <row r="137" spans="3:20" s="2" customFormat="1" ht="12" customHeight="1" x14ac:dyDescent="0.25">
      <c r="C137" s="1"/>
      <c r="D137" s="22" t="s">
        <v>297</v>
      </c>
      <c r="E137" s="36" t="s">
        <v>213</v>
      </c>
      <c r="F137" s="11" t="s">
        <v>286</v>
      </c>
      <c r="G137" s="11" t="s">
        <v>298</v>
      </c>
      <c r="H137" s="20">
        <f t="shared" si="5"/>
        <v>0</v>
      </c>
      <c r="I137" s="24"/>
      <c r="J137" s="24"/>
      <c r="K137" s="24"/>
      <c r="L137" s="24"/>
      <c r="M137" s="1"/>
      <c r="N137" s="16"/>
      <c r="O137" s="16"/>
      <c r="P137" s="16"/>
      <c r="Q137" s="16"/>
      <c r="R137" s="16"/>
      <c r="S137" s="16"/>
      <c r="T137" s="21" t="s">
        <v>28</v>
      </c>
    </row>
    <row r="138" spans="3:20" s="2" customFormat="1" ht="12" customHeight="1" x14ac:dyDescent="0.25">
      <c r="C138" s="1"/>
      <c r="D138" s="17" t="s">
        <v>299</v>
      </c>
      <c r="E138" s="18" t="s">
        <v>300</v>
      </c>
      <c r="F138" s="19" t="s">
        <v>286</v>
      </c>
      <c r="G138" s="19" t="s">
        <v>301</v>
      </c>
      <c r="H138" s="20">
        <f t="shared" si="5"/>
        <v>0</v>
      </c>
      <c r="I138" s="20">
        <f>SUM(I139,I144)</f>
        <v>0</v>
      </c>
      <c r="J138" s="20">
        <f>SUM(J139,J144)</f>
        <v>0</v>
      </c>
      <c r="K138" s="20">
        <f>SUM(K139,K144)</f>
        <v>0</v>
      </c>
      <c r="L138" s="20">
        <f>SUM(L139,L144)</f>
        <v>0</v>
      </c>
      <c r="M138" s="1"/>
      <c r="N138" s="16"/>
      <c r="O138" s="16"/>
      <c r="P138" s="16"/>
      <c r="Q138" s="16"/>
      <c r="R138" s="16"/>
      <c r="S138" s="16"/>
      <c r="T138" s="21" t="s">
        <v>28</v>
      </c>
    </row>
    <row r="139" spans="3:20" s="2" customFormat="1" ht="12" customHeight="1" x14ac:dyDescent="0.25">
      <c r="C139" s="1"/>
      <c r="D139" s="22" t="s">
        <v>302</v>
      </c>
      <c r="E139" s="23" t="s">
        <v>201</v>
      </c>
      <c r="F139" s="11" t="s">
        <v>286</v>
      </c>
      <c r="G139" s="11" t="s">
        <v>303</v>
      </c>
      <c r="H139" s="20">
        <f t="shared" si="5"/>
        <v>0</v>
      </c>
      <c r="I139" s="20">
        <f>SUM(I140:I141)</f>
        <v>0</v>
      </c>
      <c r="J139" s="20">
        <f>SUM(J140:J141)</f>
        <v>0</v>
      </c>
      <c r="K139" s="20">
        <f>SUM(K140:K141)</f>
        <v>0</v>
      </c>
      <c r="L139" s="20">
        <f>SUM(L140:L141)</f>
        <v>0</v>
      </c>
      <c r="M139" s="1"/>
      <c r="N139" s="16"/>
      <c r="O139" s="16"/>
      <c r="P139" s="16"/>
      <c r="Q139" s="16"/>
      <c r="R139" s="16"/>
      <c r="S139" s="16"/>
      <c r="T139" s="21" t="s">
        <v>28</v>
      </c>
    </row>
    <row r="140" spans="3:20" s="2" customFormat="1" ht="12" customHeight="1" x14ac:dyDescent="0.25">
      <c r="C140" s="1"/>
      <c r="D140" s="22" t="s">
        <v>304</v>
      </c>
      <c r="E140" s="36" t="s">
        <v>222</v>
      </c>
      <c r="F140" s="11" t="s">
        <v>286</v>
      </c>
      <c r="G140" s="11" t="s">
        <v>305</v>
      </c>
      <c r="H140" s="20">
        <f t="shared" si="5"/>
        <v>0</v>
      </c>
      <c r="I140" s="24"/>
      <c r="J140" s="24"/>
      <c r="K140" s="24"/>
      <c r="L140" s="24"/>
      <c r="M140" s="1"/>
      <c r="N140" s="16"/>
      <c r="O140" s="16"/>
      <c r="P140" s="16"/>
      <c r="Q140" s="16"/>
      <c r="R140" s="16"/>
      <c r="S140" s="16"/>
      <c r="T140" s="21" t="s">
        <v>28</v>
      </c>
    </row>
    <row r="141" spans="3:20" s="2" customFormat="1" ht="12" customHeight="1" x14ac:dyDescent="0.25">
      <c r="C141" s="1"/>
      <c r="D141" s="22" t="s">
        <v>306</v>
      </c>
      <c r="E141" s="36" t="s">
        <v>225</v>
      </c>
      <c r="F141" s="11" t="s">
        <v>286</v>
      </c>
      <c r="G141" s="11" t="s">
        <v>307</v>
      </c>
      <c r="H141" s="20">
        <f t="shared" si="5"/>
        <v>0</v>
      </c>
      <c r="I141" s="20">
        <f>SUM(I142:I143)</f>
        <v>0</v>
      </c>
      <c r="J141" s="20">
        <f>SUM(J142:J143)</f>
        <v>0</v>
      </c>
      <c r="K141" s="20">
        <f>SUM(K142:K143)</f>
        <v>0</v>
      </c>
      <c r="L141" s="20">
        <f>SUM(L142:L143)</f>
        <v>0</v>
      </c>
      <c r="M141" s="1"/>
      <c r="N141" s="16"/>
      <c r="O141" s="16"/>
      <c r="P141" s="16"/>
      <c r="Q141" s="16"/>
      <c r="R141" s="16"/>
      <c r="S141" s="16"/>
      <c r="T141" s="21" t="s">
        <v>28</v>
      </c>
    </row>
    <row r="142" spans="3:20" s="2" customFormat="1" ht="12" customHeight="1" x14ac:dyDescent="0.25">
      <c r="C142" s="1"/>
      <c r="D142" s="22" t="s">
        <v>308</v>
      </c>
      <c r="E142" s="37" t="s">
        <v>231</v>
      </c>
      <c r="F142" s="11" t="s">
        <v>286</v>
      </c>
      <c r="G142" s="11" t="s">
        <v>309</v>
      </c>
      <c r="H142" s="20">
        <f t="shared" si="5"/>
        <v>0</v>
      </c>
      <c r="I142" s="24"/>
      <c r="J142" s="24"/>
      <c r="K142" s="24"/>
      <c r="L142" s="24"/>
      <c r="M142" s="1"/>
      <c r="N142" s="16"/>
      <c r="O142" s="16"/>
      <c r="P142" s="16"/>
      <c r="Q142" s="16"/>
      <c r="R142" s="16"/>
      <c r="S142" s="16"/>
      <c r="T142" s="21" t="s">
        <v>28</v>
      </c>
    </row>
    <row r="143" spans="3:20" s="2" customFormat="1" ht="12" customHeight="1" x14ac:dyDescent="0.25">
      <c r="C143" s="1"/>
      <c r="D143" s="22" t="s">
        <v>310</v>
      </c>
      <c r="E143" s="37" t="s">
        <v>311</v>
      </c>
      <c r="F143" s="11" t="s">
        <v>286</v>
      </c>
      <c r="G143" s="11" t="s">
        <v>312</v>
      </c>
      <c r="H143" s="20">
        <f t="shared" si="5"/>
        <v>0</v>
      </c>
      <c r="I143" s="24"/>
      <c r="J143" s="24"/>
      <c r="K143" s="24"/>
      <c r="L143" s="24"/>
      <c r="M143" s="1"/>
      <c r="N143" s="16"/>
      <c r="O143" s="16"/>
      <c r="P143" s="16"/>
      <c r="Q143" s="16"/>
      <c r="R143" s="16"/>
      <c r="S143" s="16"/>
      <c r="T143" s="21" t="s">
        <v>28</v>
      </c>
    </row>
    <row r="144" spans="3:20" s="2" customFormat="1" ht="12" customHeight="1" x14ac:dyDescent="0.25">
      <c r="C144" s="1"/>
      <c r="D144" s="22" t="s">
        <v>313</v>
      </c>
      <c r="E144" s="23" t="s">
        <v>263</v>
      </c>
      <c r="F144" s="11" t="s">
        <v>286</v>
      </c>
      <c r="G144" s="11" t="s">
        <v>314</v>
      </c>
      <c r="H144" s="20">
        <f t="shared" si="5"/>
        <v>0</v>
      </c>
      <c r="I144" s="20">
        <f>SUM(I145,I147)</f>
        <v>0</v>
      </c>
      <c r="J144" s="20">
        <f>SUM(J145,J147)</f>
        <v>0</v>
      </c>
      <c r="K144" s="20">
        <f>SUM(K145,K147)</f>
        <v>0</v>
      </c>
      <c r="L144" s="20">
        <f>SUM(L145,L147)</f>
        <v>0</v>
      </c>
      <c r="M144" s="1"/>
      <c r="N144" s="16"/>
      <c r="O144" s="16"/>
      <c r="P144" s="16"/>
      <c r="Q144" s="16"/>
      <c r="R144" s="16"/>
      <c r="S144" s="16"/>
      <c r="T144" s="21" t="s">
        <v>28</v>
      </c>
    </row>
    <row r="145" spans="3:20" s="2" customFormat="1" ht="12" customHeight="1" x14ac:dyDescent="0.25">
      <c r="C145" s="1"/>
      <c r="D145" s="22" t="s">
        <v>315</v>
      </c>
      <c r="E145" s="36" t="s">
        <v>207</v>
      </c>
      <c r="F145" s="11" t="s">
        <v>286</v>
      </c>
      <c r="G145" s="11" t="s">
        <v>316</v>
      </c>
      <c r="H145" s="20">
        <f t="shared" si="5"/>
        <v>0</v>
      </c>
      <c r="I145" s="24"/>
      <c r="J145" s="24"/>
      <c r="K145" s="24"/>
      <c r="L145" s="24"/>
      <c r="M145" s="1"/>
      <c r="N145" s="16"/>
      <c r="O145" s="16"/>
      <c r="P145" s="16"/>
      <c r="Q145" s="16"/>
      <c r="R145" s="16"/>
      <c r="S145" s="16"/>
      <c r="T145" s="21" t="s">
        <v>28</v>
      </c>
    </row>
    <row r="146" spans="3:20" s="2" customFormat="1" ht="12" customHeight="1" x14ac:dyDescent="0.25">
      <c r="C146" s="1"/>
      <c r="D146" s="22" t="s">
        <v>317</v>
      </c>
      <c r="E146" s="37" t="s">
        <v>295</v>
      </c>
      <c r="F146" s="11" t="s">
        <v>286</v>
      </c>
      <c r="G146" s="11" t="s">
        <v>318</v>
      </c>
      <c r="H146" s="20">
        <f t="shared" si="5"/>
        <v>0</v>
      </c>
      <c r="I146" s="24"/>
      <c r="J146" s="24"/>
      <c r="K146" s="24"/>
      <c r="L146" s="24"/>
      <c r="M146" s="1"/>
      <c r="N146" s="16"/>
      <c r="O146" s="16"/>
      <c r="P146" s="16"/>
      <c r="Q146" s="16"/>
      <c r="R146" s="16"/>
      <c r="S146" s="16"/>
      <c r="T146" s="21" t="s">
        <v>28</v>
      </c>
    </row>
    <row r="147" spans="3:20" s="2" customFormat="1" ht="12" customHeight="1" x14ac:dyDescent="0.25">
      <c r="C147" s="1"/>
      <c r="D147" s="22" t="s">
        <v>319</v>
      </c>
      <c r="E147" s="36" t="s">
        <v>213</v>
      </c>
      <c r="F147" s="11" t="s">
        <v>286</v>
      </c>
      <c r="G147" s="11" t="s">
        <v>320</v>
      </c>
      <c r="H147" s="20">
        <f t="shared" si="5"/>
        <v>0</v>
      </c>
      <c r="I147" s="24"/>
      <c r="J147" s="24"/>
      <c r="K147" s="24"/>
      <c r="L147" s="24"/>
      <c r="M147" s="1"/>
      <c r="N147" s="16"/>
      <c r="O147" s="16"/>
      <c r="P147" s="16"/>
      <c r="Q147" s="16"/>
      <c r="R147" s="16"/>
      <c r="S147" s="16"/>
      <c r="T147" s="21" t="s">
        <v>28</v>
      </c>
    </row>
    <row r="148" spans="3:20" s="2" customFormat="1" ht="12" customHeight="1" x14ac:dyDescent="0.25">
      <c r="C148" s="1"/>
      <c r="D148" s="17" t="s">
        <v>321</v>
      </c>
      <c r="E148" s="18" t="s">
        <v>322</v>
      </c>
      <c r="F148" s="19" t="s">
        <v>286</v>
      </c>
      <c r="G148" s="19" t="s">
        <v>323</v>
      </c>
      <c r="H148" s="20">
        <f t="shared" si="5"/>
        <v>5264.9560003559991</v>
      </c>
      <c r="I148" s="20">
        <f>SUM(I149:I150)</f>
        <v>1.2966453359999999</v>
      </c>
      <c r="J148" s="20">
        <f>SUM(J149:J150)</f>
        <v>4780.8505831559996</v>
      </c>
      <c r="K148" s="20">
        <f>SUM(K149:K150)</f>
        <v>340.4569909679999</v>
      </c>
      <c r="L148" s="20">
        <f>SUM(L149:L150)</f>
        <v>142.35178089600001</v>
      </c>
      <c r="M148" s="1"/>
      <c r="N148" s="16"/>
      <c r="O148" s="16"/>
      <c r="P148" s="16"/>
      <c r="Q148" s="16"/>
      <c r="R148" s="16"/>
      <c r="S148" s="16"/>
      <c r="T148" s="21" t="s">
        <v>28</v>
      </c>
    </row>
    <row r="149" spans="3:20" s="2" customFormat="1" ht="12" customHeight="1" x14ac:dyDescent="0.25">
      <c r="C149" s="1"/>
      <c r="D149" s="22" t="s">
        <v>324</v>
      </c>
      <c r="E149" s="23" t="s">
        <v>201</v>
      </c>
      <c r="F149" s="11" t="s">
        <v>286</v>
      </c>
      <c r="G149" s="11" t="s">
        <v>325</v>
      </c>
      <c r="H149" s="20">
        <f t="shared" si="5"/>
        <v>0</v>
      </c>
      <c r="I149" s="24"/>
      <c r="J149" s="24"/>
      <c r="K149" s="24"/>
      <c r="L149" s="24"/>
      <c r="M149" s="1"/>
      <c r="N149" s="16"/>
      <c r="O149" s="16"/>
      <c r="P149" s="16"/>
      <c r="Q149" s="16"/>
      <c r="R149" s="16"/>
      <c r="S149" s="16"/>
      <c r="T149" s="21" t="s">
        <v>28</v>
      </c>
    </row>
    <row r="150" spans="3:20" s="2" customFormat="1" ht="12" customHeight="1" x14ac:dyDescent="0.25">
      <c r="C150" s="1"/>
      <c r="D150" s="22" t="s">
        <v>326</v>
      </c>
      <c r="E150" s="23" t="s">
        <v>204</v>
      </c>
      <c r="F150" s="11" t="s">
        <v>286</v>
      </c>
      <c r="G150" s="11" t="s">
        <v>327</v>
      </c>
      <c r="H150" s="20">
        <f t="shared" si="5"/>
        <v>5264.9560003559991</v>
      </c>
      <c r="I150" s="20">
        <f>SUM(I151:I152)</f>
        <v>1.2966453359999999</v>
      </c>
      <c r="J150" s="20">
        <f>SUM(J151:J152)</f>
        <v>4780.8505831559996</v>
      </c>
      <c r="K150" s="20">
        <f>SUM(K151:K152)</f>
        <v>340.4569909679999</v>
      </c>
      <c r="L150" s="20">
        <f>SUM(L151:L152)</f>
        <v>142.35178089600001</v>
      </c>
      <c r="M150" s="1"/>
      <c r="N150" s="16"/>
      <c r="O150" s="16"/>
      <c r="P150" s="16"/>
      <c r="Q150" s="16"/>
      <c r="R150" s="16"/>
      <c r="S150" s="16"/>
      <c r="T150" s="21" t="s">
        <v>28</v>
      </c>
    </row>
    <row r="151" spans="3:20" s="2" customFormat="1" ht="12" customHeight="1" x14ac:dyDescent="0.25">
      <c r="C151" s="1"/>
      <c r="D151" s="22" t="s">
        <v>328</v>
      </c>
      <c r="E151" s="36" t="s">
        <v>279</v>
      </c>
      <c r="F151" s="11" t="s">
        <v>286</v>
      </c>
      <c r="G151" s="11" t="s">
        <v>329</v>
      </c>
      <c r="H151" s="20">
        <f t="shared" si="5"/>
        <v>4038.4018276439997</v>
      </c>
      <c r="I151" s="24"/>
      <c r="J151" s="24">
        <f>J129*54523.19*1.2/1000</f>
        <v>4038.4018276439997</v>
      </c>
      <c r="K151" s="24"/>
      <c r="L151" s="24"/>
      <c r="M151" s="1"/>
      <c r="N151" s="16"/>
      <c r="O151" s="16"/>
      <c r="P151" s="16"/>
      <c r="Q151" s="16"/>
      <c r="R151" s="16"/>
      <c r="S151" s="16"/>
      <c r="T151" s="21" t="s">
        <v>28</v>
      </c>
    </row>
    <row r="152" spans="3:20" s="2" customFormat="1" ht="12" customHeight="1" x14ac:dyDescent="0.25">
      <c r="C152" s="1"/>
      <c r="D152" s="22" t="s">
        <v>330</v>
      </c>
      <c r="E152" s="36" t="s">
        <v>213</v>
      </c>
      <c r="F152" s="11" t="s">
        <v>286</v>
      </c>
      <c r="G152" s="11" t="s">
        <v>331</v>
      </c>
      <c r="H152" s="20">
        <f t="shared" si="5"/>
        <v>1226.5541727119999</v>
      </c>
      <c r="I152" s="24">
        <f>I130*107.42*1.2/1000</f>
        <v>1.2966453359999999</v>
      </c>
      <c r="J152" s="24">
        <f>J130*107.42*1.2/1000</f>
        <v>742.44875551200005</v>
      </c>
      <c r="K152" s="24">
        <f>K130*107.42*1.2/1000</f>
        <v>340.4569909679999</v>
      </c>
      <c r="L152" s="24">
        <f>L130*107.42*1.2/1000</f>
        <v>142.35178089600001</v>
      </c>
      <c r="M152" s="1"/>
      <c r="N152" s="16"/>
      <c r="O152" s="16"/>
      <c r="P152" s="16"/>
      <c r="Q152" s="16"/>
      <c r="R152" s="16"/>
      <c r="S152" s="16"/>
      <c r="T152" s="21" t="s">
        <v>28</v>
      </c>
    </row>
  </sheetData>
  <mergeCells count="11">
    <mergeCell ref="I11:L11"/>
    <mergeCell ref="D11:D12"/>
    <mergeCell ref="E11:E12"/>
    <mergeCell ref="F11:F12"/>
    <mergeCell ref="G11:G12"/>
    <mergeCell ref="H11:H12"/>
    <mergeCell ref="D14:F14"/>
    <mergeCell ref="D54:F54"/>
    <mergeCell ref="D94:F94"/>
    <mergeCell ref="D98:F98"/>
    <mergeCell ref="D131:F1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opLeftCell="C7" workbookViewId="0">
      <selection activeCell="X28" sqref="X28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53.710937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16384" width="9.140625" style="2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spans="1:20" ht="10.5" hidden="1" customHeight="1" x14ac:dyDescent="0.25"/>
    <row r="5" spans="1:20" ht="10.5" hidden="1" customHeight="1" x14ac:dyDescent="0.25">
      <c r="A5" s="5"/>
    </row>
    <row r="6" spans="1:20" ht="10.5" hidden="1" customHeight="1" x14ac:dyDescent="0.25">
      <c r="A6" s="5"/>
    </row>
    <row r="7" spans="1:20" ht="6" customHeight="1" x14ac:dyDescent="0.25">
      <c r="A7" s="5"/>
    </row>
    <row r="8" spans="1:20" ht="12" customHeight="1" x14ac:dyDescent="0.25">
      <c r="A8" s="5"/>
      <c r="D8" s="41" t="s">
        <v>12</v>
      </c>
      <c r="E8" s="41"/>
      <c r="F8" s="7"/>
      <c r="G8" s="7"/>
      <c r="H8" s="7"/>
      <c r="I8" s="7"/>
      <c r="J8" s="7"/>
      <c r="K8" s="7"/>
    </row>
    <row r="9" spans="1:20" ht="12" customHeight="1" x14ac:dyDescent="0.25">
      <c r="D9" s="43" t="str">
        <f>IF(ORG="","Не определено",ORG)</f>
        <v>ООО "КВЭП"</v>
      </c>
      <c r="E9" s="43"/>
    </row>
    <row r="10" spans="1:20" ht="15" customHeight="1" x14ac:dyDescent="0.25">
      <c r="D10" s="9"/>
      <c r="E10" s="9"/>
      <c r="F10" s="7"/>
      <c r="G10" s="7"/>
      <c r="H10" s="7"/>
      <c r="I10" s="7"/>
      <c r="J10" s="7"/>
      <c r="K10" s="7"/>
      <c r="L10" s="40" t="s">
        <v>13</v>
      </c>
    </row>
    <row r="11" spans="1:20" ht="15" customHeight="1" x14ac:dyDescent="0.25"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  <c r="I11" s="66" t="s">
        <v>19</v>
      </c>
      <c r="J11" s="66"/>
      <c r="K11" s="66"/>
      <c r="L11" s="66"/>
    </row>
    <row r="12" spans="1:20" ht="15" customHeight="1" x14ac:dyDescent="0.25">
      <c r="D12" s="66"/>
      <c r="E12" s="66"/>
      <c r="F12" s="66"/>
      <c r="G12" s="66"/>
      <c r="H12" s="66"/>
      <c r="I12" s="62" t="s">
        <v>20</v>
      </c>
      <c r="J12" s="62" t="s">
        <v>21</v>
      </c>
      <c r="K12" s="62" t="s">
        <v>22</v>
      </c>
      <c r="L12" s="62" t="s">
        <v>23</v>
      </c>
    </row>
    <row r="13" spans="1:20" ht="12" customHeight="1" x14ac:dyDescent="0.25">
      <c r="D13" s="12">
        <v>0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</row>
    <row r="14" spans="1:20" ht="18" customHeight="1" x14ac:dyDescent="0.25">
      <c r="D14" s="64" t="s">
        <v>24</v>
      </c>
      <c r="E14" s="65"/>
      <c r="F14" s="65"/>
      <c r="G14" s="13"/>
      <c r="H14" s="14"/>
      <c r="I14" s="14"/>
      <c r="J14" s="14"/>
      <c r="K14" s="14"/>
      <c r="L14" s="15"/>
      <c r="N14" s="16"/>
      <c r="O14" s="16"/>
      <c r="P14" s="16"/>
      <c r="Q14" s="16"/>
      <c r="R14" s="16"/>
      <c r="S14" s="16"/>
      <c r="T14" s="16"/>
    </row>
    <row r="15" spans="1:20" ht="12" customHeight="1" x14ac:dyDescent="0.25">
      <c r="D15" s="17" t="s">
        <v>25</v>
      </c>
      <c r="E15" s="18" t="s">
        <v>26</v>
      </c>
      <c r="F15" s="19" t="s">
        <v>27</v>
      </c>
      <c r="G15" s="19">
        <v>10</v>
      </c>
      <c r="H15" s="20">
        <f>SUM(I15:L15)</f>
        <v>7333.5689999999995</v>
      </c>
      <c r="I15" s="20">
        <f>SUM(I16,I17,I20,I23)</f>
        <v>1004.8390000000001</v>
      </c>
      <c r="J15" s="20">
        <f>SUM(J16,J17,J20,J23)</f>
        <v>4616.3869999999997</v>
      </c>
      <c r="K15" s="20">
        <f>SUM(K16,K17,K20,K23)</f>
        <v>1712.3429999999998</v>
      </c>
      <c r="L15" s="20">
        <f>SUM(L16,L17,L20,L23)</f>
        <v>0</v>
      </c>
      <c r="N15" s="16"/>
      <c r="O15" s="16"/>
      <c r="P15" s="16"/>
      <c r="Q15" s="16"/>
      <c r="R15" s="16"/>
      <c r="S15" s="16"/>
      <c r="T15" s="21" t="s">
        <v>28</v>
      </c>
    </row>
    <row r="16" spans="1:20" ht="12" customHeight="1" x14ac:dyDescent="0.25">
      <c r="D16" s="44" t="s">
        <v>29</v>
      </c>
      <c r="E16" s="48" t="s">
        <v>30</v>
      </c>
      <c r="F16" s="62" t="s">
        <v>27</v>
      </c>
      <c r="G16" s="62">
        <v>20</v>
      </c>
      <c r="H16" s="20">
        <f>SUM(I16:L16)</f>
        <v>0</v>
      </c>
      <c r="I16" s="24"/>
      <c r="J16" s="24"/>
      <c r="K16" s="24"/>
      <c r="L16" s="24"/>
      <c r="N16" s="16"/>
      <c r="O16" s="16"/>
      <c r="P16" s="16"/>
      <c r="Q16" s="16"/>
      <c r="R16" s="16"/>
      <c r="S16" s="16"/>
      <c r="T16" s="21" t="s">
        <v>28</v>
      </c>
    </row>
    <row r="17" spans="3:20" ht="12" customHeight="1" x14ac:dyDescent="0.25">
      <c r="D17" s="44" t="s">
        <v>31</v>
      </c>
      <c r="E17" s="48" t="s">
        <v>32</v>
      </c>
      <c r="F17" s="62" t="s">
        <v>27</v>
      </c>
      <c r="G17" s="62">
        <v>30</v>
      </c>
      <c r="H17" s="20">
        <f>SUM(I17:L17)</f>
        <v>0</v>
      </c>
      <c r="I17" s="20">
        <f>SUM(I18:I19)</f>
        <v>0</v>
      </c>
      <c r="J17" s="20">
        <f>SUM(J18:J19)</f>
        <v>0</v>
      </c>
      <c r="K17" s="20">
        <f>SUM(K18:K19)</f>
        <v>0</v>
      </c>
      <c r="L17" s="20">
        <f>SUM(L18:L19)</f>
        <v>0</v>
      </c>
      <c r="N17" s="16"/>
      <c r="O17" s="16"/>
      <c r="P17" s="16"/>
      <c r="Q17" s="16"/>
      <c r="R17" s="16"/>
      <c r="S17" s="16"/>
      <c r="T17" s="21" t="s">
        <v>28</v>
      </c>
    </row>
    <row r="18" spans="3:20" ht="12" hidden="1" customHeight="1" x14ac:dyDescent="0.25">
      <c r="D18" s="47"/>
      <c r="E18" s="26"/>
      <c r="F18" s="46"/>
      <c r="G18" s="46"/>
      <c r="H18" s="28"/>
      <c r="I18" s="28"/>
      <c r="J18" s="28"/>
      <c r="K18" s="28"/>
      <c r="L18" s="29"/>
      <c r="N18" s="21" t="s">
        <v>33</v>
      </c>
      <c r="O18" s="16"/>
      <c r="P18" s="16"/>
      <c r="Q18" s="16"/>
      <c r="R18" s="16"/>
      <c r="S18" s="16"/>
      <c r="T18" s="16"/>
    </row>
    <row r="19" spans="3:20" ht="12" customHeight="1" x14ac:dyDescent="0.25">
      <c r="D19" s="45"/>
      <c r="E19" s="26" t="s">
        <v>34</v>
      </c>
      <c r="F19" s="46"/>
      <c r="G19" s="46"/>
      <c r="H19" s="28"/>
      <c r="I19" s="28"/>
      <c r="J19" s="28"/>
      <c r="K19" s="28"/>
      <c r="L19" s="29"/>
      <c r="N19" s="16"/>
      <c r="O19" s="16"/>
      <c r="P19" s="16"/>
      <c r="Q19" s="16"/>
      <c r="R19" s="16"/>
      <c r="S19" s="16"/>
      <c r="T19" s="31" t="s">
        <v>35</v>
      </c>
    </row>
    <row r="20" spans="3:20" ht="12" customHeight="1" x14ac:dyDescent="0.25">
      <c r="D20" s="44" t="s">
        <v>36</v>
      </c>
      <c r="E20" s="48" t="s">
        <v>37</v>
      </c>
      <c r="F20" s="62" t="s">
        <v>27</v>
      </c>
      <c r="G20" s="62" t="s">
        <v>38</v>
      </c>
      <c r="H20" s="20">
        <f>SUM(I20:L20)</f>
        <v>0</v>
      </c>
      <c r="I20" s="20">
        <f>SUM(I21:I22)</f>
        <v>0</v>
      </c>
      <c r="J20" s="20">
        <f>SUM(J21:J22)</f>
        <v>0</v>
      </c>
      <c r="K20" s="20">
        <f>SUM(K21:K22)</f>
        <v>0</v>
      </c>
      <c r="L20" s="20">
        <f>SUM(L21:L22)</f>
        <v>0</v>
      </c>
      <c r="N20" s="16"/>
      <c r="O20" s="16"/>
      <c r="P20" s="16"/>
      <c r="Q20" s="16"/>
      <c r="R20" s="16"/>
      <c r="S20" s="16"/>
      <c r="T20" s="21" t="s">
        <v>28</v>
      </c>
    </row>
    <row r="21" spans="3:20" ht="12" hidden="1" customHeight="1" x14ac:dyDescent="0.25">
      <c r="D21" s="47"/>
      <c r="E21" s="26"/>
      <c r="F21" s="46"/>
      <c r="G21" s="46"/>
      <c r="H21" s="28"/>
      <c r="I21" s="28"/>
      <c r="J21" s="28"/>
      <c r="K21" s="28"/>
      <c r="L21" s="29"/>
      <c r="N21" s="21" t="s">
        <v>33</v>
      </c>
      <c r="O21" s="16"/>
      <c r="P21" s="16"/>
      <c r="Q21" s="16"/>
      <c r="R21" s="16"/>
      <c r="S21" s="16"/>
      <c r="T21" s="16"/>
    </row>
    <row r="22" spans="3:20" ht="12" customHeight="1" x14ac:dyDescent="0.25">
      <c r="D22" s="45"/>
      <c r="E22" s="26" t="s">
        <v>34</v>
      </c>
      <c r="F22" s="46"/>
      <c r="G22" s="46"/>
      <c r="H22" s="28"/>
      <c r="I22" s="28"/>
      <c r="J22" s="28"/>
      <c r="K22" s="28"/>
      <c r="L22" s="29"/>
      <c r="N22" s="16"/>
      <c r="O22" s="16"/>
      <c r="P22" s="16"/>
      <c r="Q22" s="16"/>
      <c r="R22" s="16"/>
      <c r="S22" s="16"/>
      <c r="T22" s="31" t="s">
        <v>39</v>
      </c>
    </row>
    <row r="23" spans="3:20" ht="12" customHeight="1" x14ac:dyDescent="0.25">
      <c r="D23" s="44" t="s">
        <v>40</v>
      </c>
      <c r="E23" s="48" t="s">
        <v>41</v>
      </c>
      <c r="F23" s="62" t="s">
        <v>27</v>
      </c>
      <c r="G23" s="62" t="s">
        <v>42</v>
      </c>
      <c r="H23" s="20">
        <f>SUM(I23:L23)</f>
        <v>7333.5689999999995</v>
      </c>
      <c r="I23" s="20">
        <f>SUM(I24:I28)</f>
        <v>1004.8390000000001</v>
      </c>
      <c r="J23" s="20">
        <f>SUM(J24:J28)</f>
        <v>4616.3869999999997</v>
      </c>
      <c r="K23" s="20">
        <f>SUM(K24:K28)</f>
        <v>1712.3429999999998</v>
      </c>
      <c r="L23" s="20">
        <f>SUM(L24:L28)</f>
        <v>0</v>
      </c>
      <c r="N23" s="16"/>
      <c r="O23" s="16"/>
      <c r="P23" s="16"/>
      <c r="Q23" s="16"/>
      <c r="R23" s="16"/>
      <c r="S23" s="16"/>
      <c r="T23" s="21" t="s">
        <v>28</v>
      </c>
    </row>
    <row r="24" spans="3:20" ht="12" hidden="1" customHeight="1" x14ac:dyDescent="0.25">
      <c r="D24" s="47"/>
      <c r="E24" s="26"/>
      <c r="F24" s="46"/>
      <c r="G24" s="46"/>
      <c r="H24" s="28"/>
      <c r="I24" s="28"/>
      <c r="J24" s="28"/>
      <c r="K24" s="28"/>
      <c r="L24" s="29"/>
      <c r="N24" s="21" t="s">
        <v>33</v>
      </c>
      <c r="O24" s="16"/>
      <c r="P24" s="16"/>
      <c r="Q24" s="16"/>
      <c r="R24" s="16"/>
      <c r="S24" s="16"/>
      <c r="T24" s="16"/>
    </row>
    <row r="25" spans="3:20" s="1" customFormat="1" ht="12" customHeight="1" x14ac:dyDescent="0.15">
      <c r="C25" s="32" t="s">
        <v>43</v>
      </c>
      <c r="D25" s="44" t="str">
        <f>"1.4."&amp;N25</f>
        <v>1.4.1</v>
      </c>
      <c r="E25" s="52" t="s">
        <v>44</v>
      </c>
      <c r="F25" s="62" t="s">
        <v>27</v>
      </c>
      <c r="G25" s="62" t="s">
        <v>42</v>
      </c>
      <c r="H25" s="20">
        <f>SUM(I25:L25)</f>
        <v>6794.6729999999998</v>
      </c>
      <c r="I25" s="24">
        <v>1004.8390000000001</v>
      </c>
      <c r="J25" s="24">
        <v>4616.3869999999997</v>
      </c>
      <c r="K25" s="24">
        <v>1173.4469999999999</v>
      </c>
      <c r="L25" s="24"/>
      <c r="N25" s="21" t="s">
        <v>25</v>
      </c>
      <c r="O25" s="34" t="s">
        <v>44</v>
      </c>
      <c r="P25" s="34" t="s">
        <v>45</v>
      </c>
      <c r="Q25" s="34" t="s">
        <v>46</v>
      </c>
      <c r="R25" s="34" t="s">
        <v>47</v>
      </c>
      <c r="S25" s="21" t="s">
        <v>48</v>
      </c>
      <c r="T25" s="21" t="s">
        <v>49</v>
      </c>
    </row>
    <row r="26" spans="3:20" s="1" customFormat="1" ht="12" customHeight="1" x14ac:dyDescent="0.15">
      <c r="C26" s="32" t="s">
        <v>43</v>
      </c>
      <c r="D26" s="44" t="str">
        <f>"1.4."&amp;N26</f>
        <v>1.4.2</v>
      </c>
      <c r="E26" s="52" t="s">
        <v>50</v>
      </c>
      <c r="F26" s="62" t="s">
        <v>27</v>
      </c>
      <c r="G26" s="62" t="s">
        <v>42</v>
      </c>
      <c r="H26" s="20">
        <f>SUM(I26:L26)</f>
        <v>344.34399999999999</v>
      </c>
      <c r="I26" s="24"/>
      <c r="J26" s="24"/>
      <c r="K26" s="24">
        <v>344.34399999999999</v>
      </c>
      <c r="L26" s="24"/>
      <c r="N26" s="21" t="s">
        <v>51</v>
      </c>
      <c r="O26" s="34" t="s">
        <v>50</v>
      </c>
      <c r="P26" s="34" t="s">
        <v>52</v>
      </c>
      <c r="Q26" s="34" t="s">
        <v>53</v>
      </c>
      <c r="R26" s="34" t="s">
        <v>47</v>
      </c>
      <c r="S26" s="21" t="s">
        <v>48</v>
      </c>
      <c r="T26" s="21" t="s">
        <v>49</v>
      </c>
    </row>
    <row r="27" spans="3:20" s="1" customFormat="1" ht="12" customHeight="1" x14ac:dyDescent="0.15">
      <c r="C27" s="32" t="s">
        <v>43</v>
      </c>
      <c r="D27" s="44" t="str">
        <f>"1.4."&amp;N27</f>
        <v>1.4.3</v>
      </c>
      <c r="E27" s="52" t="s">
        <v>54</v>
      </c>
      <c r="F27" s="62" t="s">
        <v>27</v>
      </c>
      <c r="G27" s="62" t="s">
        <v>42</v>
      </c>
      <c r="H27" s="20">
        <f>SUM(I27:L27)</f>
        <v>194.55199999999999</v>
      </c>
      <c r="I27" s="24"/>
      <c r="J27" s="24"/>
      <c r="K27" s="24">
        <v>194.55199999999999</v>
      </c>
      <c r="L27" s="24"/>
      <c r="N27" s="21" t="s">
        <v>55</v>
      </c>
      <c r="O27" s="34" t="s">
        <v>54</v>
      </c>
      <c r="P27" s="34" t="s">
        <v>56</v>
      </c>
      <c r="Q27" s="34" t="s">
        <v>57</v>
      </c>
      <c r="R27" s="34" t="s">
        <v>58</v>
      </c>
      <c r="S27" s="21" t="s">
        <v>48</v>
      </c>
      <c r="T27" s="21" t="s">
        <v>49</v>
      </c>
    </row>
    <row r="28" spans="3:20" ht="12" customHeight="1" x14ac:dyDescent="0.25">
      <c r="D28" s="45"/>
      <c r="E28" s="26" t="s">
        <v>34</v>
      </c>
      <c r="F28" s="46"/>
      <c r="G28" s="46"/>
      <c r="H28" s="28"/>
      <c r="I28" s="28"/>
      <c r="J28" s="28"/>
      <c r="K28" s="28"/>
      <c r="L28" s="29"/>
      <c r="N28" s="16"/>
      <c r="O28" s="16"/>
      <c r="P28" s="16"/>
      <c r="Q28" s="16"/>
      <c r="R28" s="16"/>
      <c r="S28" s="16"/>
      <c r="T28" s="31" t="s">
        <v>59</v>
      </c>
    </row>
    <row r="29" spans="3:20" ht="12" customHeight="1" x14ac:dyDescent="0.25">
      <c r="D29" s="17" t="s">
        <v>51</v>
      </c>
      <c r="E29" s="18" t="s">
        <v>60</v>
      </c>
      <c r="F29" s="19" t="s">
        <v>27</v>
      </c>
      <c r="G29" s="19" t="s">
        <v>61</v>
      </c>
      <c r="H29" s="20">
        <f t="shared" ref="H29:H41" si="0">SUM(I29:L29)</f>
        <v>3020.4379999999996</v>
      </c>
      <c r="I29" s="20">
        <f>SUM(I31,I32,I33)</f>
        <v>0</v>
      </c>
      <c r="J29" s="20">
        <f>SUM(J30,J32,J33)</f>
        <v>0</v>
      </c>
      <c r="K29" s="20">
        <f>SUM(K30,K31,K33)</f>
        <v>1837.1799999999998</v>
      </c>
      <c r="L29" s="20">
        <f>SUM(L30,L31,L32)</f>
        <v>1183.2579999999998</v>
      </c>
      <c r="N29" s="16"/>
      <c r="O29" s="16"/>
      <c r="P29" s="16"/>
      <c r="Q29" s="16"/>
      <c r="R29" s="16"/>
      <c r="S29" s="16"/>
      <c r="T29" s="21" t="s">
        <v>28</v>
      </c>
    </row>
    <row r="30" spans="3:20" ht="12" customHeight="1" x14ac:dyDescent="0.25">
      <c r="D30" s="44" t="s">
        <v>62</v>
      </c>
      <c r="E30" s="48" t="s">
        <v>20</v>
      </c>
      <c r="F30" s="62" t="s">
        <v>27</v>
      </c>
      <c r="G30" s="62" t="s">
        <v>63</v>
      </c>
      <c r="H30" s="20">
        <f t="shared" si="0"/>
        <v>999.49700000000007</v>
      </c>
      <c r="I30" s="35"/>
      <c r="J30" s="24"/>
      <c r="K30" s="24">
        <f>I46</f>
        <v>999.49700000000007</v>
      </c>
      <c r="L30" s="24"/>
      <c r="N30" s="16"/>
      <c r="O30" s="16"/>
      <c r="P30" s="16"/>
      <c r="Q30" s="16"/>
      <c r="R30" s="16"/>
      <c r="S30" s="16"/>
      <c r="T30" s="21" t="s">
        <v>28</v>
      </c>
    </row>
    <row r="31" spans="3:20" ht="12" customHeight="1" x14ac:dyDescent="0.25">
      <c r="D31" s="44" t="s">
        <v>64</v>
      </c>
      <c r="E31" s="48" t="s">
        <v>21</v>
      </c>
      <c r="F31" s="62" t="s">
        <v>27</v>
      </c>
      <c r="G31" s="62" t="s">
        <v>65</v>
      </c>
      <c r="H31" s="20">
        <f t="shared" si="0"/>
        <v>837.68299999999965</v>
      </c>
      <c r="I31" s="24"/>
      <c r="J31" s="35"/>
      <c r="K31" s="24">
        <f>J46</f>
        <v>837.68299999999965</v>
      </c>
      <c r="L31" s="24"/>
      <c r="N31" s="16"/>
      <c r="O31" s="16"/>
      <c r="P31" s="16"/>
      <c r="Q31" s="16"/>
      <c r="R31" s="16"/>
      <c r="S31" s="16"/>
      <c r="T31" s="21" t="s">
        <v>28</v>
      </c>
    </row>
    <row r="32" spans="3:20" ht="12" customHeight="1" x14ac:dyDescent="0.25">
      <c r="D32" s="44" t="s">
        <v>66</v>
      </c>
      <c r="E32" s="48" t="s">
        <v>22</v>
      </c>
      <c r="F32" s="62" t="s">
        <v>27</v>
      </c>
      <c r="G32" s="62" t="s">
        <v>67</v>
      </c>
      <c r="H32" s="20">
        <f t="shared" si="0"/>
        <v>1183.2579999999998</v>
      </c>
      <c r="I32" s="24"/>
      <c r="J32" s="24"/>
      <c r="K32" s="35"/>
      <c r="L32" s="24">
        <f>K46</f>
        <v>1183.2579999999998</v>
      </c>
      <c r="N32" s="16"/>
      <c r="O32" s="16"/>
      <c r="P32" s="16"/>
      <c r="Q32" s="16"/>
      <c r="R32" s="16"/>
      <c r="S32" s="16"/>
      <c r="T32" s="21" t="s">
        <v>28</v>
      </c>
    </row>
    <row r="33" spans="3:20" ht="12" customHeight="1" x14ac:dyDescent="0.25">
      <c r="D33" s="44" t="s">
        <v>68</v>
      </c>
      <c r="E33" s="48" t="s">
        <v>69</v>
      </c>
      <c r="F33" s="62" t="s">
        <v>27</v>
      </c>
      <c r="G33" s="62" t="s">
        <v>70</v>
      </c>
      <c r="H33" s="20">
        <f t="shared" si="0"/>
        <v>0</v>
      </c>
      <c r="I33" s="24"/>
      <c r="J33" s="24"/>
      <c r="K33" s="24"/>
      <c r="L33" s="35"/>
      <c r="N33" s="16"/>
      <c r="O33" s="16"/>
      <c r="P33" s="16"/>
      <c r="Q33" s="16"/>
      <c r="R33" s="16"/>
      <c r="S33" s="16"/>
      <c r="T33" s="21" t="s">
        <v>28</v>
      </c>
    </row>
    <row r="34" spans="3:20" ht="12" customHeight="1" x14ac:dyDescent="0.25">
      <c r="D34" s="17" t="s">
        <v>55</v>
      </c>
      <c r="E34" s="18" t="s">
        <v>71</v>
      </c>
      <c r="F34" s="19" t="s">
        <v>27</v>
      </c>
      <c r="G34" s="19" t="s">
        <v>72</v>
      </c>
      <c r="H34" s="20">
        <f t="shared" si="0"/>
        <v>0</v>
      </c>
      <c r="I34" s="24"/>
      <c r="J34" s="24"/>
      <c r="K34" s="24"/>
      <c r="L34" s="24"/>
      <c r="N34" s="16"/>
      <c r="O34" s="16"/>
      <c r="P34" s="16"/>
      <c r="Q34" s="16"/>
      <c r="R34" s="16"/>
      <c r="S34" s="16"/>
      <c r="T34" s="21" t="s">
        <v>28</v>
      </c>
    </row>
    <row r="35" spans="3:20" ht="12" customHeight="1" x14ac:dyDescent="0.25">
      <c r="D35" s="17" t="s">
        <v>73</v>
      </c>
      <c r="E35" s="18" t="s">
        <v>74</v>
      </c>
      <c r="F35" s="19" t="s">
        <v>27</v>
      </c>
      <c r="G35" s="19" t="s">
        <v>75</v>
      </c>
      <c r="H35" s="20">
        <f t="shared" si="0"/>
        <v>7189.9840000000004</v>
      </c>
      <c r="I35" s="20">
        <f>SUM(I36,I38,I41,I45)</f>
        <v>0</v>
      </c>
      <c r="J35" s="20">
        <f>SUM(J36,J38,J41,J45)</f>
        <v>3721.6010000000001</v>
      </c>
      <c r="K35" s="20">
        <f>SUM(K36,K38,K41,K45)</f>
        <v>2303.4349999999999</v>
      </c>
      <c r="L35" s="20">
        <f>SUM(L36,L38,L41,L45)</f>
        <v>1164.9480000000001</v>
      </c>
      <c r="N35" s="16"/>
      <c r="O35" s="16"/>
      <c r="P35" s="16"/>
      <c r="Q35" s="16"/>
      <c r="R35" s="16"/>
      <c r="S35" s="16"/>
      <c r="T35" s="21" t="s">
        <v>28</v>
      </c>
    </row>
    <row r="36" spans="3:20" ht="24" customHeight="1" x14ac:dyDescent="0.25">
      <c r="D36" s="44" t="s">
        <v>76</v>
      </c>
      <c r="E36" s="48" t="s">
        <v>77</v>
      </c>
      <c r="F36" s="62" t="s">
        <v>27</v>
      </c>
      <c r="G36" s="62" t="s">
        <v>78</v>
      </c>
      <c r="H36" s="20">
        <f t="shared" si="0"/>
        <v>0</v>
      </c>
      <c r="I36" s="24"/>
      <c r="J36" s="24"/>
      <c r="K36" s="24"/>
      <c r="L36" s="24"/>
      <c r="N36" s="16"/>
      <c r="O36" s="16"/>
      <c r="P36" s="16"/>
      <c r="Q36" s="16"/>
      <c r="R36" s="16"/>
      <c r="S36" s="16"/>
      <c r="T36" s="21" t="s">
        <v>28</v>
      </c>
    </row>
    <row r="37" spans="3:20" ht="12" customHeight="1" x14ac:dyDescent="0.25">
      <c r="D37" s="44" t="s">
        <v>79</v>
      </c>
      <c r="E37" s="49" t="s">
        <v>80</v>
      </c>
      <c r="F37" s="62" t="s">
        <v>27</v>
      </c>
      <c r="G37" s="62" t="s">
        <v>81</v>
      </c>
      <c r="H37" s="20">
        <f t="shared" si="0"/>
        <v>0</v>
      </c>
      <c r="I37" s="24"/>
      <c r="J37" s="24"/>
      <c r="K37" s="24"/>
      <c r="L37" s="24"/>
      <c r="N37" s="16"/>
      <c r="O37" s="16"/>
      <c r="P37" s="16"/>
      <c r="Q37" s="16"/>
      <c r="R37" s="16"/>
      <c r="S37" s="16"/>
      <c r="T37" s="21" t="s">
        <v>28</v>
      </c>
    </row>
    <row r="38" spans="3:20" ht="12" customHeight="1" x14ac:dyDescent="0.25">
      <c r="D38" s="44" t="s">
        <v>82</v>
      </c>
      <c r="E38" s="48" t="s">
        <v>83</v>
      </c>
      <c r="F38" s="62" t="s">
        <v>27</v>
      </c>
      <c r="G38" s="62" t="s">
        <v>84</v>
      </c>
      <c r="H38" s="20">
        <f t="shared" si="0"/>
        <v>4927.7960000000003</v>
      </c>
      <c r="I38" s="24"/>
      <c r="J38" s="24">
        <f>3721.601-J43</f>
        <v>1459.413</v>
      </c>
      <c r="K38" s="24">
        <v>2303.4349999999999</v>
      </c>
      <c r="L38" s="24">
        <v>1164.9480000000001</v>
      </c>
      <c r="N38" s="16"/>
      <c r="O38" s="16"/>
      <c r="P38" s="16"/>
      <c r="Q38" s="16"/>
      <c r="R38" s="16"/>
      <c r="S38" s="16"/>
      <c r="T38" s="21" t="s">
        <v>28</v>
      </c>
    </row>
    <row r="39" spans="3:20" ht="12" customHeight="1" x14ac:dyDescent="0.25">
      <c r="D39" s="44" t="s">
        <v>85</v>
      </c>
      <c r="E39" s="49" t="s">
        <v>86</v>
      </c>
      <c r="F39" s="62" t="s">
        <v>27</v>
      </c>
      <c r="G39" s="62" t="s">
        <v>87</v>
      </c>
      <c r="H39" s="20">
        <f t="shared" si="0"/>
        <v>0</v>
      </c>
      <c r="I39" s="24"/>
      <c r="J39" s="24"/>
      <c r="K39" s="24"/>
      <c r="L39" s="24"/>
      <c r="N39" s="16"/>
      <c r="O39" s="16"/>
      <c r="P39" s="16"/>
      <c r="Q39" s="16"/>
      <c r="R39" s="16"/>
      <c r="S39" s="16"/>
      <c r="T39" s="21" t="s">
        <v>28</v>
      </c>
    </row>
    <row r="40" spans="3:20" ht="12" customHeight="1" x14ac:dyDescent="0.25">
      <c r="D40" s="44" t="s">
        <v>88</v>
      </c>
      <c r="E40" s="50" t="s">
        <v>89</v>
      </c>
      <c r="F40" s="62" t="s">
        <v>27</v>
      </c>
      <c r="G40" s="62" t="s">
        <v>90</v>
      </c>
      <c r="H40" s="20">
        <f t="shared" si="0"/>
        <v>0</v>
      </c>
      <c r="I40" s="24"/>
      <c r="J40" s="24"/>
      <c r="K40" s="24"/>
      <c r="L40" s="24"/>
      <c r="N40" s="16"/>
      <c r="O40" s="16"/>
      <c r="P40" s="16"/>
      <c r="Q40" s="16"/>
      <c r="R40" s="16"/>
      <c r="S40" s="16"/>
      <c r="T40" s="21" t="s">
        <v>28</v>
      </c>
    </row>
    <row r="41" spans="3:20" ht="12" customHeight="1" x14ac:dyDescent="0.25">
      <c r="D41" s="44" t="s">
        <v>91</v>
      </c>
      <c r="E41" s="48" t="s">
        <v>92</v>
      </c>
      <c r="F41" s="62" t="s">
        <v>27</v>
      </c>
      <c r="G41" s="62" t="s">
        <v>93</v>
      </c>
      <c r="H41" s="20">
        <f t="shared" si="0"/>
        <v>2262.1880000000001</v>
      </c>
      <c r="I41" s="20">
        <f>SUM(I42:I44)</f>
        <v>0</v>
      </c>
      <c r="J41" s="20">
        <f>SUM(J42:J44)</f>
        <v>2262.1880000000001</v>
      </c>
      <c r="K41" s="20">
        <f>SUM(K42:K44)</f>
        <v>0</v>
      </c>
      <c r="L41" s="20">
        <f>SUM(L42:L44)</f>
        <v>0</v>
      </c>
      <c r="N41" s="16"/>
      <c r="O41" s="16"/>
      <c r="P41" s="16"/>
      <c r="Q41" s="16"/>
      <c r="R41" s="16"/>
      <c r="S41" s="16"/>
      <c r="T41" s="21" t="s">
        <v>28</v>
      </c>
    </row>
    <row r="42" spans="3:20" ht="12" hidden="1" customHeight="1" x14ac:dyDescent="0.25">
      <c r="D42" s="47"/>
      <c r="E42" s="26"/>
      <c r="F42" s="46"/>
      <c r="G42" s="46"/>
      <c r="H42" s="28"/>
      <c r="I42" s="28"/>
      <c r="J42" s="28"/>
      <c r="K42" s="28"/>
      <c r="L42" s="29"/>
      <c r="N42" s="21" t="s">
        <v>33</v>
      </c>
      <c r="O42" s="16"/>
      <c r="P42" s="16"/>
      <c r="Q42" s="16"/>
      <c r="R42" s="16"/>
      <c r="S42" s="16"/>
      <c r="T42" s="16"/>
    </row>
    <row r="43" spans="3:20" s="1" customFormat="1" ht="12" customHeight="1" x14ac:dyDescent="0.15">
      <c r="C43" s="32" t="s">
        <v>43</v>
      </c>
      <c r="D43" s="44" t="str">
        <f>"4.3."&amp;N43</f>
        <v>4.3.1</v>
      </c>
      <c r="E43" s="52" t="s">
        <v>50</v>
      </c>
      <c r="F43" s="62" t="s">
        <v>27</v>
      </c>
      <c r="G43" s="62" t="s">
        <v>93</v>
      </c>
      <c r="H43" s="20">
        <f>SUM(I43:L43)</f>
        <v>2262.1880000000001</v>
      </c>
      <c r="I43" s="24"/>
      <c r="J43" s="24">
        <v>2262.1880000000001</v>
      </c>
      <c r="K43" s="24"/>
      <c r="L43" s="24"/>
      <c r="N43" s="21" t="s">
        <v>25</v>
      </c>
      <c r="O43" s="34" t="s">
        <v>50</v>
      </c>
      <c r="P43" s="34" t="s">
        <v>52</v>
      </c>
      <c r="Q43" s="34" t="s">
        <v>53</v>
      </c>
      <c r="R43" s="34" t="s">
        <v>47</v>
      </c>
      <c r="S43" s="21" t="s">
        <v>48</v>
      </c>
      <c r="T43" s="21" t="s">
        <v>94</v>
      </c>
    </row>
    <row r="44" spans="3:20" ht="12" customHeight="1" x14ac:dyDescent="0.25">
      <c r="D44" s="45"/>
      <c r="E44" s="26" t="s">
        <v>34</v>
      </c>
      <c r="F44" s="46"/>
      <c r="G44" s="46"/>
      <c r="H44" s="28"/>
      <c r="I44" s="28"/>
      <c r="J44" s="28"/>
      <c r="K44" s="28"/>
      <c r="L44" s="29"/>
      <c r="N44" s="16"/>
      <c r="O44" s="16"/>
      <c r="P44" s="16"/>
      <c r="Q44" s="16"/>
      <c r="R44" s="16"/>
      <c r="S44" s="16"/>
      <c r="T44" s="31" t="s">
        <v>95</v>
      </c>
    </row>
    <row r="45" spans="3:20" ht="12" customHeight="1" x14ac:dyDescent="0.25">
      <c r="D45" s="44" t="s">
        <v>96</v>
      </c>
      <c r="E45" s="48" t="s">
        <v>97</v>
      </c>
      <c r="F45" s="62" t="s">
        <v>27</v>
      </c>
      <c r="G45" s="62" t="s">
        <v>98</v>
      </c>
      <c r="H45" s="20">
        <f t="shared" ref="H45:H53" si="1">SUM(I45:L45)</f>
        <v>0</v>
      </c>
      <c r="I45" s="24"/>
      <c r="J45" s="24"/>
      <c r="K45" s="24"/>
      <c r="L45" s="24"/>
      <c r="N45" s="16"/>
      <c r="O45" s="16"/>
      <c r="P45" s="16"/>
      <c r="Q45" s="16"/>
      <c r="R45" s="16"/>
      <c r="S45" s="16"/>
      <c r="T45" s="21" t="s">
        <v>28</v>
      </c>
    </row>
    <row r="46" spans="3:20" ht="12" customHeight="1" x14ac:dyDescent="0.25">
      <c r="D46" s="17" t="s">
        <v>99</v>
      </c>
      <c r="E46" s="18" t="s">
        <v>100</v>
      </c>
      <c r="F46" s="19" t="s">
        <v>27</v>
      </c>
      <c r="G46" s="19" t="s">
        <v>101</v>
      </c>
      <c r="H46" s="20">
        <f t="shared" si="1"/>
        <v>3020.4379999999996</v>
      </c>
      <c r="I46" s="24">
        <f>I15-I49</f>
        <v>999.49700000000007</v>
      </c>
      <c r="J46" s="24">
        <f>J15-J35-J49</f>
        <v>837.68299999999965</v>
      </c>
      <c r="K46" s="24">
        <f>K15+K29-K35-K49</f>
        <v>1183.2579999999998</v>
      </c>
      <c r="L46" s="24"/>
      <c r="N46" s="16"/>
      <c r="O46" s="16"/>
      <c r="P46" s="16"/>
      <c r="Q46" s="16"/>
      <c r="R46" s="16"/>
      <c r="S46" s="16"/>
      <c r="T46" s="21" t="s">
        <v>28</v>
      </c>
    </row>
    <row r="47" spans="3:20" ht="12" customHeight="1" x14ac:dyDescent="0.25">
      <c r="D47" s="17" t="s">
        <v>102</v>
      </c>
      <c r="E47" s="18" t="s">
        <v>103</v>
      </c>
      <c r="F47" s="19" t="s">
        <v>27</v>
      </c>
      <c r="G47" s="19" t="s">
        <v>104</v>
      </c>
      <c r="H47" s="20">
        <f t="shared" si="1"/>
        <v>0</v>
      </c>
      <c r="I47" s="24"/>
      <c r="J47" s="24"/>
      <c r="K47" s="24"/>
      <c r="L47" s="24"/>
      <c r="N47" s="16"/>
      <c r="O47" s="16"/>
      <c r="P47" s="16"/>
      <c r="Q47" s="16"/>
      <c r="R47" s="16"/>
      <c r="S47" s="16"/>
      <c r="T47" s="21" t="s">
        <v>28</v>
      </c>
    </row>
    <row r="48" spans="3:20" ht="12" customHeight="1" x14ac:dyDescent="0.25">
      <c r="D48" s="17" t="s">
        <v>105</v>
      </c>
      <c r="E48" s="18" t="s">
        <v>106</v>
      </c>
      <c r="F48" s="19" t="s">
        <v>27</v>
      </c>
      <c r="G48" s="19" t="s">
        <v>107</v>
      </c>
      <c r="H48" s="20">
        <f t="shared" si="1"/>
        <v>0</v>
      </c>
      <c r="I48" s="24"/>
      <c r="J48" s="24"/>
      <c r="K48" s="24"/>
      <c r="L48" s="24"/>
      <c r="N48" s="16"/>
      <c r="O48" s="16"/>
      <c r="P48" s="16"/>
      <c r="Q48" s="16"/>
      <c r="R48" s="16"/>
      <c r="S48" s="16"/>
      <c r="T48" s="21" t="s">
        <v>28</v>
      </c>
    </row>
    <row r="49" spans="3:20" s="2" customFormat="1" ht="12" customHeight="1" x14ac:dyDescent="0.25">
      <c r="C49" s="1"/>
      <c r="D49" s="17" t="s">
        <v>108</v>
      </c>
      <c r="E49" s="18" t="s">
        <v>109</v>
      </c>
      <c r="F49" s="19" t="s">
        <v>27</v>
      </c>
      <c r="G49" s="19" t="s">
        <v>110</v>
      </c>
      <c r="H49" s="20">
        <f t="shared" si="1"/>
        <v>143.58500000000001</v>
      </c>
      <c r="I49" s="24">
        <v>5.3419999999999996</v>
      </c>
      <c r="J49" s="24">
        <v>57.103000000000002</v>
      </c>
      <c r="K49" s="24">
        <v>62.83</v>
      </c>
      <c r="L49" s="24">
        <v>18.309999999999999</v>
      </c>
      <c r="M49" s="1"/>
      <c r="N49" s="16"/>
      <c r="O49" s="16"/>
      <c r="P49" s="16"/>
      <c r="Q49" s="16"/>
      <c r="R49" s="16"/>
      <c r="S49" s="16"/>
      <c r="T49" s="21" t="s">
        <v>28</v>
      </c>
    </row>
    <row r="50" spans="3:20" s="2" customFormat="1" ht="12" customHeight="1" x14ac:dyDescent="0.25">
      <c r="C50" s="1"/>
      <c r="D50" s="44" t="s">
        <v>111</v>
      </c>
      <c r="E50" s="48" t="s">
        <v>112</v>
      </c>
      <c r="F50" s="62" t="s">
        <v>27</v>
      </c>
      <c r="G50" s="62" t="s">
        <v>113</v>
      </c>
      <c r="H50" s="20">
        <f t="shared" si="1"/>
        <v>0</v>
      </c>
      <c r="I50" s="24"/>
      <c r="J50" s="24"/>
      <c r="K50" s="24"/>
      <c r="L50" s="24"/>
      <c r="M50" s="1"/>
      <c r="N50" s="16"/>
      <c r="O50" s="16"/>
      <c r="P50" s="16"/>
      <c r="Q50" s="16"/>
      <c r="R50" s="16"/>
      <c r="S50" s="16"/>
      <c r="T50" s="21" t="s">
        <v>28</v>
      </c>
    </row>
    <row r="51" spans="3:20" s="2" customFormat="1" ht="12" customHeight="1" x14ac:dyDescent="0.25">
      <c r="C51" s="1"/>
      <c r="D51" s="17" t="s">
        <v>114</v>
      </c>
      <c r="E51" s="18" t="s">
        <v>115</v>
      </c>
      <c r="F51" s="19" t="s">
        <v>27</v>
      </c>
      <c r="G51" s="19" t="s">
        <v>116</v>
      </c>
      <c r="H51" s="20">
        <f t="shared" si="1"/>
        <v>180.304</v>
      </c>
      <c r="I51" s="24"/>
      <c r="J51" s="24">
        <v>40.591000000000001</v>
      </c>
      <c r="K51" s="24">
        <v>76.188000000000002</v>
      </c>
      <c r="L51" s="24">
        <v>63.524999999999999</v>
      </c>
      <c r="M51" s="1"/>
      <c r="N51" s="16"/>
      <c r="O51" s="16"/>
      <c r="P51" s="16"/>
      <c r="Q51" s="16"/>
      <c r="R51" s="16"/>
      <c r="S51" s="16"/>
      <c r="T51" s="21" t="s">
        <v>28</v>
      </c>
    </row>
    <row r="52" spans="3:20" s="2" customFormat="1" ht="24" customHeight="1" x14ac:dyDescent="0.25">
      <c r="C52" s="1"/>
      <c r="D52" s="17" t="s">
        <v>117</v>
      </c>
      <c r="E52" s="18" t="s">
        <v>118</v>
      </c>
      <c r="F52" s="19" t="s">
        <v>27</v>
      </c>
      <c r="G52" s="19" t="s">
        <v>119</v>
      </c>
      <c r="H52" s="20">
        <f t="shared" si="1"/>
        <v>-36.719000000000008</v>
      </c>
      <c r="I52" s="20">
        <f>I49-I51</f>
        <v>5.3419999999999996</v>
      </c>
      <c r="J52" s="20">
        <f>J49-J51</f>
        <v>16.512</v>
      </c>
      <c r="K52" s="20">
        <f>K49-K51</f>
        <v>-13.358000000000004</v>
      </c>
      <c r="L52" s="20">
        <f>L49-L51</f>
        <v>-45.215000000000003</v>
      </c>
      <c r="M52" s="1"/>
      <c r="N52" s="16"/>
      <c r="O52" s="16"/>
      <c r="P52" s="16"/>
      <c r="Q52" s="16"/>
      <c r="R52" s="16"/>
      <c r="S52" s="16"/>
      <c r="T52" s="21" t="s">
        <v>28</v>
      </c>
    </row>
    <row r="53" spans="3:20" s="2" customFormat="1" ht="12" customHeight="1" x14ac:dyDescent="0.25">
      <c r="C53" s="1"/>
      <c r="D53" s="17" t="s">
        <v>120</v>
      </c>
      <c r="E53" s="18" t="s">
        <v>121</v>
      </c>
      <c r="F53" s="19" t="s">
        <v>27</v>
      </c>
      <c r="G53" s="19" t="s">
        <v>122</v>
      </c>
      <c r="H53" s="20">
        <f t="shared" si="1"/>
        <v>0</v>
      </c>
      <c r="I53" s="20">
        <f>SUM(I15,I29,I34)-SUM(I35,I46:I49)</f>
        <v>0</v>
      </c>
      <c r="J53" s="20">
        <f>SUM(J15,J29,J34)-SUM(J35,J46:J49)</f>
        <v>0</v>
      </c>
      <c r="K53" s="20">
        <f>SUM(K15,K29,K34)-SUM(K35,K46:K49)</f>
        <v>0</v>
      </c>
      <c r="L53" s="20">
        <f>SUM(L15,L29,L34)-SUM(L35,L46:L49)</f>
        <v>0</v>
      </c>
      <c r="M53" s="1"/>
      <c r="N53" s="16"/>
      <c r="O53" s="16"/>
      <c r="P53" s="16"/>
      <c r="Q53" s="16"/>
      <c r="R53" s="16"/>
      <c r="S53" s="16"/>
      <c r="T53" s="21" t="s">
        <v>28</v>
      </c>
    </row>
    <row r="54" spans="3:20" s="2" customFormat="1" ht="18" customHeight="1" x14ac:dyDescent="0.25">
      <c r="C54" s="1"/>
      <c r="D54" s="64" t="s">
        <v>123</v>
      </c>
      <c r="E54" s="65"/>
      <c r="F54" s="65"/>
      <c r="G54" s="13"/>
      <c r="H54" s="14"/>
      <c r="I54" s="14"/>
      <c r="J54" s="14"/>
      <c r="K54" s="14"/>
      <c r="L54" s="15"/>
      <c r="M54" s="1"/>
      <c r="N54" s="16"/>
      <c r="O54" s="16"/>
      <c r="P54" s="16"/>
      <c r="Q54" s="16"/>
      <c r="R54" s="16"/>
      <c r="S54" s="16"/>
      <c r="T54" s="16"/>
    </row>
    <row r="55" spans="3:20" s="2" customFormat="1" ht="12" customHeight="1" x14ac:dyDescent="0.25">
      <c r="C55" s="1"/>
      <c r="D55" s="17" t="s">
        <v>124</v>
      </c>
      <c r="E55" s="18" t="s">
        <v>26</v>
      </c>
      <c r="F55" s="19" t="s">
        <v>125</v>
      </c>
      <c r="G55" s="19" t="s">
        <v>126</v>
      </c>
      <c r="H55" s="20">
        <f>SUM(I55:L55)</f>
        <v>9.8569475806451603</v>
      </c>
      <c r="I55" s="20">
        <f>SUM(I56,I57,I60,I63)</f>
        <v>1.350590053763441</v>
      </c>
      <c r="J55" s="20">
        <f>SUM(J56,J57,J60,J63)</f>
        <v>6.2048212365591393</v>
      </c>
      <c r="K55" s="20">
        <f>SUM(K56,K57,K60,K63)</f>
        <v>2.3015362903225802</v>
      </c>
      <c r="L55" s="20">
        <f>SUM(L56,L57,L60,L63)</f>
        <v>0</v>
      </c>
      <c r="M55" s="1"/>
      <c r="N55" s="16"/>
      <c r="O55" s="16"/>
      <c r="P55" s="16"/>
      <c r="Q55" s="16"/>
      <c r="R55" s="16"/>
      <c r="S55" s="16"/>
      <c r="T55" s="21" t="s">
        <v>28</v>
      </c>
    </row>
    <row r="56" spans="3:20" s="2" customFormat="1" ht="12" customHeight="1" x14ac:dyDescent="0.25">
      <c r="C56" s="1"/>
      <c r="D56" s="44" t="s">
        <v>127</v>
      </c>
      <c r="E56" s="48" t="s">
        <v>30</v>
      </c>
      <c r="F56" s="62" t="s">
        <v>125</v>
      </c>
      <c r="G56" s="62" t="s">
        <v>128</v>
      </c>
      <c r="H56" s="20">
        <f>SUM(I56:L56)</f>
        <v>0</v>
      </c>
      <c r="I56" s="24"/>
      <c r="J56" s="24"/>
      <c r="K56" s="24"/>
      <c r="L56" s="24"/>
      <c r="M56" s="1"/>
      <c r="N56" s="16"/>
      <c r="O56" s="16"/>
      <c r="P56" s="16"/>
      <c r="Q56" s="16"/>
      <c r="R56" s="16"/>
      <c r="S56" s="16"/>
      <c r="T56" s="21" t="s">
        <v>28</v>
      </c>
    </row>
    <row r="57" spans="3:20" s="2" customFormat="1" ht="12" customHeight="1" x14ac:dyDescent="0.25">
      <c r="C57" s="1"/>
      <c r="D57" s="44" t="s">
        <v>129</v>
      </c>
      <c r="E57" s="48" t="s">
        <v>32</v>
      </c>
      <c r="F57" s="62" t="s">
        <v>125</v>
      </c>
      <c r="G57" s="62" t="s">
        <v>130</v>
      </c>
      <c r="H57" s="20">
        <f>SUM(I57:L57)</f>
        <v>0</v>
      </c>
      <c r="I57" s="20">
        <f>SUM(I58:I59)</f>
        <v>0</v>
      </c>
      <c r="J57" s="20">
        <f>SUM(J58:J59)</f>
        <v>0</v>
      </c>
      <c r="K57" s="20">
        <f>SUM(K58:K59)</f>
        <v>0</v>
      </c>
      <c r="L57" s="20">
        <f>SUM(L58:L59)</f>
        <v>0</v>
      </c>
      <c r="M57" s="1"/>
      <c r="N57" s="16"/>
      <c r="O57" s="16"/>
      <c r="P57" s="16"/>
      <c r="Q57" s="16"/>
      <c r="R57" s="16"/>
      <c r="S57" s="16"/>
      <c r="T57" s="21" t="s">
        <v>28</v>
      </c>
    </row>
    <row r="58" spans="3:20" s="2" customFormat="1" ht="12" hidden="1" customHeight="1" x14ac:dyDescent="0.25">
      <c r="C58" s="1"/>
      <c r="D58" s="47"/>
      <c r="E58" s="26"/>
      <c r="F58" s="46"/>
      <c r="G58" s="46"/>
      <c r="H58" s="28"/>
      <c r="I58" s="28"/>
      <c r="J58" s="28"/>
      <c r="K58" s="28"/>
      <c r="L58" s="29"/>
      <c r="M58" s="1"/>
      <c r="N58" s="21" t="s">
        <v>33</v>
      </c>
      <c r="O58" s="16"/>
      <c r="P58" s="16"/>
      <c r="Q58" s="16"/>
      <c r="R58" s="16"/>
      <c r="S58" s="16"/>
      <c r="T58" s="16"/>
    </row>
    <row r="59" spans="3:20" s="2" customFormat="1" ht="12" customHeight="1" x14ac:dyDescent="0.25">
      <c r="C59" s="1"/>
      <c r="D59" s="45"/>
      <c r="E59" s="26" t="s">
        <v>34</v>
      </c>
      <c r="F59" s="46"/>
      <c r="G59" s="46"/>
      <c r="H59" s="28"/>
      <c r="I59" s="28"/>
      <c r="J59" s="28"/>
      <c r="K59" s="28"/>
      <c r="L59" s="29"/>
      <c r="M59" s="1"/>
      <c r="N59" s="16"/>
      <c r="O59" s="16"/>
      <c r="P59" s="16"/>
      <c r="Q59" s="16"/>
      <c r="R59" s="16"/>
      <c r="S59" s="16"/>
      <c r="T59" s="31" t="s">
        <v>131</v>
      </c>
    </row>
    <row r="60" spans="3:20" s="2" customFormat="1" ht="12" customHeight="1" x14ac:dyDescent="0.25">
      <c r="C60" s="1"/>
      <c r="D60" s="44" t="s">
        <v>132</v>
      </c>
      <c r="E60" s="48" t="s">
        <v>37</v>
      </c>
      <c r="F60" s="62" t="s">
        <v>125</v>
      </c>
      <c r="G60" s="62" t="s">
        <v>133</v>
      </c>
      <c r="H60" s="20">
        <f>SUM(I60:L60)</f>
        <v>0</v>
      </c>
      <c r="I60" s="20">
        <f>SUM(I61:I62)</f>
        <v>0</v>
      </c>
      <c r="J60" s="20">
        <f>SUM(J61:J62)</f>
        <v>0</v>
      </c>
      <c r="K60" s="20">
        <f>SUM(K61:K62)</f>
        <v>0</v>
      </c>
      <c r="L60" s="20">
        <f>SUM(L61:L62)</f>
        <v>0</v>
      </c>
      <c r="M60" s="1"/>
      <c r="N60" s="16"/>
      <c r="O60" s="16"/>
      <c r="P60" s="16"/>
      <c r="Q60" s="16"/>
      <c r="R60" s="16"/>
      <c r="S60" s="16"/>
      <c r="T60" s="21" t="s">
        <v>28</v>
      </c>
    </row>
    <row r="61" spans="3:20" s="2" customFormat="1" ht="12" hidden="1" customHeight="1" x14ac:dyDescent="0.25">
      <c r="C61" s="1"/>
      <c r="D61" s="47"/>
      <c r="E61" s="26"/>
      <c r="F61" s="46"/>
      <c r="G61" s="46"/>
      <c r="H61" s="28"/>
      <c r="I61" s="28"/>
      <c r="J61" s="28"/>
      <c r="K61" s="28"/>
      <c r="L61" s="29"/>
      <c r="M61" s="1"/>
      <c r="N61" s="21" t="s">
        <v>33</v>
      </c>
      <c r="O61" s="16"/>
      <c r="P61" s="16"/>
      <c r="Q61" s="16"/>
      <c r="R61" s="16"/>
      <c r="S61" s="16"/>
      <c r="T61" s="16"/>
    </row>
    <row r="62" spans="3:20" s="2" customFormat="1" ht="12" customHeight="1" x14ac:dyDescent="0.25">
      <c r="C62" s="1"/>
      <c r="D62" s="45"/>
      <c r="E62" s="26" t="s">
        <v>34</v>
      </c>
      <c r="F62" s="46"/>
      <c r="G62" s="46"/>
      <c r="H62" s="28"/>
      <c r="I62" s="28"/>
      <c r="J62" s="28"/>
      <c r="K62" s="28"/>
      <c r="L62" s="29"/>
      <c r="M62" s="1"/>
      <c r="N62" s="16"/>
      <c r="O62" s="16"/>
      <c r="P62" s="16"/>
      <c r="Q62" s="16"/>
      <c r="R62" s="16"/>
      <c r="S62" s="16"/>
      <c r="T62" s="31" t="s">
        <v>134</v>
      </c>
    </row>
    <row r="63" spans="3:20" s="2" customFormat="1" ht="12" customHeight="1" x14ac:dyDescent="0.25">
      <c r="C63" s="1"/>
      <c r="D63" s="44" t="s">
        <v>135</v>
      </c>
      <c r="E63" s="48" t="s">
        <v>41</v>
      </c>
      <c r="F63" s="62" t="s">
        <v>125</v>
      </c>
      <c r="G63" s="62" t="s">
        <v>136</v>
      </c>
      <c r="H63" s="20">
        <f>SUM(I63:L63)</f>
        <v>9.8569475806451603</v>
      </c>
      <c r="I63" s="20">
        <f>SUM(I64:I68)</f>
        <v>1.350590053763441</v>
      </c>
      <c r="J63" s="20">
        <f>SUM(J64:J68)</f>
        <v>6.2048212365591393</v>
      </c>
      <c r="K63" s="20">
        <f>SUM(K64:K68)</f>
        <v>2.3015362903225802</v>
      </c>
      <c r="L63" s="20">
        <f>SUM(L64:L68)</f>
        <v>0</v>
      </c>
      <c r="M63" s="1"/>
      <c r="N63" s="16"/>
      <c r="O63" s="16"/>
      <c r="P63" s="16"/>
      <c r="Q63" s="16"/>
      <c r="R63" s="16"/>
      <c r="S63" s="16"/>
      <c r="T63" s="21" t="s">
        <v>28</v>
      </c>
    </row>
    <row r="64" spans="3:20" s="2" customFormat="1" ht="12" hidden="1" customHeight="1" x14ac:dyDescent="0.25">
      <c r="C64" s="1"/>
      <c r="D64" s="47"/>
      <c r="E64" s="26"/>
      <c r="F64" s="46"/>
      <c r="G64" s="46"/>
      <c r="H64" s="28"/>
      <c r="I64" s="28"/>
      <c r="J64" s="28"/>
      <c r="K64" s="28"/>
      <c r="L64" s="29"/>
      <c r="M64" s="1"/>
      <c r="N64" s="21" t="s">
        <v>33</v>
      </c>
      <c r="O64" s="16"/>
      <c r="P64" s="16"/>
      <c r="Q64" s="16"/>
      <c r="R64" s="16"/>
      <c r="S64" s="16"/>
      <c r="T64" s="16"/>
    </row>
    <row r="65" spans="3:20" s="1" customFormat="1" ht="12" customHeight="1" x14ac:dyDescent="0.15">
      <c r="C65" s="32" t="s">
        <v>43</v>
      </c>
      <c r="D65" s="44" t="str">
        <f>"12.4."&amp;N65</f>
        <v>12.4.1</v>
      </c>
      <c r="E65" s="52" t="s">
        <v>44</v>
      </c>
      <c r="F65" s="62" t="s">
        <v>125</v>
      </c>
      <c r="G65" s="62" t="s">
        <v>136</v>
      </c>
      <c r="H65" s="20">
        <f>SUM(I65:L65)</f>
        <v>9.1326249999999991</v>
      </c>
      <c r="I65" s="24">
        <f>I25/744</f>
        <v>1.350590053763441</v>
      </c>
      <c r="J65" s="24">
        <f>J25/744</f>
        <v>6.2048212365591393</v>
      </c>
      <c r="K65" s="24">
        <f>K25/744</f>
        <v>1.5772137096774193</v>
      </c>
      <c r="L65" s="24"/>
      <c r="N65" s="21" t="s">
        <v>25</v>
      </c>
      <c r="O65" s="34" t="s">
        <v>44</v>
      </c>
      <c r="P65" s="34" t="s">
        <v>45</v>
      </c>
      <c r="Q65" s="34" t="s">
        <v>46</v>
      </c>
      <c r="R65" s="34" t="s">
        <v>47</v>
      </c>
      <c r="S65" s="21" t="s">
        <v>48</v>
      </c>
      <c r="T65" s="21" t="s">
        <v>137</v>
      </c>
    </row>
    <row r="66" spans="3:20" s="1" customFormat="1" ht="12" customHeight="1" x14ac:dyDescent="0.15">
      <c r="C66" s="32" t="s">
        <v>43</v>
      </c>
      <c r="D66" s="44" t="str">
        <f>"12.4."&amp;N66</f>
        <v>12.4.2</v>
      </c>
      <c r="E66" s="52" t="s">
        <v>50</v>
      </c>
      <c r="F66" s="62" t="s">
        <v>125</v>
      </c>
      <c r="G66" s="62" t="s">
        <v>136</v>
      </c>
      <c r="H66" s="20">
        <f>SUM(I66:L66)</f>
        <v>0.46282795698924728</v>
      </c>
      <c r="I66" s="24"/>
      <c r="J66" s="24"/>
      <c r="K66" s="24">
        <f>K26/744</f>
        <v>0.46282795698924728</v>
      </c>
      <c r="L66" s="24"/>
      <c r="N66" s="21" t="s">
        <v>51</v>
      </c>
      <c r="O66" s="34" t="s">
        <v>50</v>
      </c>
      <c r="P66" s="34" t="s">
        <v>52</v>
      </c>
      <c r="Q66" s="34" t="s">
        <v>53</v>
      </c>
      <c r="R66" s="34" t="s">
        <v>47</v>
      </c>
      <c r="S66" s="21" t="s">
        <v>48</v>
      </c>
      <c r="T66" s="21" t="s">
        <v>137</v>
      </c>
    </row>
    <row r="67" spans="3:20" s="1" customFormat="1" ht="12" customHeight="1" x14ac:dyDescent="0.15">
      <c r="C67" s="32" t="s">
        <v>43</v>
      </c>
      <c r="D67" s="44" t="str">
        <f>"12.4."&amp;N67</f>
        <v>12.4.3</v>
      </c>
      <c r="E67" s="52" t="s">
        <v>54</v>
      </c>
      <c r="F67" s="62" t="s">
        <v>125</v>
      </c>
      <c r="G67" s="62" t="s">
        <v>136</v>
      </c>
      <c r="H67" s="20">
        <f>SUM(I67:L67)</f>
        <v>0.26149462365591397</v>
      </c>
      <c r="I67" s="24"/>
      <c r="J67" s="24"/>
      <c r="K67" s="24">
        <f>K27/744</f>
        <v>0.26149462365591397</v>
      </c>
      <c r="L67" s="24"/>
      <c r="N67" s="21" t="s">
        <v>55</v>
      </c>
      <c r="O67" s="34" t="s">
        <v>54</v>
      </c>
      <c r="P67" s="34" t="s">
        <v>56</v>
      </c>
      <c r="Q67" s="34" t="s">
        <v>57</v>
      </c>
      <c r="R67" s="34" t="s">
        <v>58</v>
      </c>
      <c r="S67" s="21" t="s">
        <v>48</v>
      </c>
      <c r="T67" s="21" t="s">
        <v>137</v>
      </c>
    </row>
    <row r="68" spans="3:20" ht="12" customHeight="1" x14ac:dyDescent="0.25">
      <c r="D68" s="45"/>
      <c r="E68" s="26" t="s">
        <v>34</v>
      </c>
      <c r="F68" s="46"/>
      <c r="G68" s="46"/>
      <c r="H68" s="28"/>
      <c r="I68" s="28"/>
      <c r="J68" s="28"/>
      <c r="K68" s="28"/>
      <c r="L68" s="29"/>
      <c r="N68" s="16"/>
      <c r="O68" s="16"/>
      <c r="P68" s="16"/>
      <c r="Q68" s="16"/>
      <c r="R68" s="16"/>
      <c r="S68" s="16"/>
      <c r="T68" s="31" t="s">
        <v>138</v>
      </c>
    </row>
    <row r="69" spans="3:20" ht="12" customHeight="1" x14ac:dyDescent="0.25">
      <c r="D69" s="17" t="s">
        <v>139</v>
      </c>
      <c r="E69" s="18" t="s">
        <v>60</v>
      </c>
      <c r="F69" s="19" t="s">
        <v>125</v>
      </c>
      <c r="G69" s="19" t="s">
        <v>140</v>
      </c>
      <c r="H69" s="20">
        <f t="shared" ref="H69:H81" si="2">SUM(I69:L69)</f>
        <v>4.0597284946236556</v>
      </c>
      <c r="I69" s="20">
        <f>SUM(I71,I72,I73)</f>
        <v>0</v>
      </c>
      <c r="J69" s="20">
        <f>SUM(J70,J72,J73)</f>
        <v>0</v>
      </c>
      <c r="K69" s="20">
        <f>SUM(K70,K71,K73)</f>
        <v>2.4693279569892468</v>
      </c>
      <c r="L69" s="20">
        <f>SUM(L70,L71,L72)</f>
        <v>1.5904005376344084</v>
      </c>
      <c r="N69" s="16"/>
      <c r="O69" s="16"/>
      <c r="P69" s="16"/>
      <c r="Q69" s="16"/>
      <c r="R69" s="16"/>
      <c r="S69" s="16"/>
      <c r="T69" s="21" t="s">
        <v>28</v>
      </c>
    </row>
    <row r="70" spans="3:20" ht="12" customHeight="1" x14ac:dyDescent="0.25">
      <c r="D70" s="44" t="s">
        <v>141</v>
      </c>
      <c r="E70" s="48" t="s">
        <v>20</v>
      </c>
      <c r="F70" s="62" t="s">
        <v>125</v>
      </c>
      <c r="G70" s="62" t="s">
        <v>142</v>
      </c>
      <c r="H70" s="20">
        <f t="shared" si="2"/>
        <v>1.3434099462365592</v>
      </c>
      <c r="I70" s="35"/>
      <c r="J70" s="24"/>
      <c r="K70" s="24">
        <f>K30/744</f>
        <v>1.3434099462365592</v>
      </c>
      <c r="L70" s="24"/>
      <c r="N70" s="16"/>
      <c r="O70" s="16"/>
      <c r="P70" s="16"/>
      <c r="Q70" s="16"/>
      <c r="R70" s="16"/>
      <c r="S70" s="16"/>
      <c r="T70" s="21" t="s">
        <v>28</v>
      </c>
    </row>
    <row r="71" spans="3:20" ht="12" customHeight="1" x14ac:dyDescent="0.25">
      <c r="D71" s="44" t="s">
        <v>143</v>
      </c>
      <c r="E71" s="48" t="s">
        <v>21</v>
      </c>
      <c r="F71" s="62" t="s">
        <v>125</v>
      </c>
      <c r="G71" s="62" t="s">
        <v>144</v>
      </c>
      <c r="H71" s="20">
        <f t="shared" si="2"/>
        <v>1.1259180107526876</v>
      </c>
      <c r="I71" s="24"/>
      <c r="J71" s="35"/>
      <c r="K71" s="24">
        <f>K31/744</f>
        <v>1.1259180107526876</v>
      </c>
      <c r="L71" s="24"/>
      <c r="N71" s="16"/>
      <c r="O71" s="16"/>
      <c r="P71" s="16"/>
      <c r="Q71" s="16"/>
      <c r="R71" s="16"/>
      <c r="S71" s="16"/>
      <c r="T71" s="21" t="s">
        <v>28</v>
      </c>
    </row>
    <row r="72" spans="3:20" ht="12" customHeight="1" x14ac:dyDescent="0.25">
      <c r="D72" s="44" t="s">
        <v>145</v>
      </c>
      <c r="E72" s="48" t="s">
        <v>22</v>
      </c>
      <c r="F72" s="62" t="s">
        <v>125</v>
      </c>
      <c r="G72" s="62" t="s">
        <v>146</v>
      </c>
      <c r="H72" s="20">
        <f t="shared" si="2"/>
        <v>1.5904005376344084</v>
      </c>
      <c r="I72" s="24"/>
      <c r="J72" s="24"/>
      <c r="K72" s="35"/>
      <c r="L72" s="24">
        <f>L32/744</f>
        <v>1.5904005376344084</v>
      </c>
      <c r="N72" s="16"/>
      <c r="O72" s="16"/>
      <c r="P72" s="16"/>
      <c r="Q72" s="16"/>
      <c r="R72" s="16"/>
      <c r="S72" s="16"/>
      <c r="T72" s="21" t="s">
        <v>28</v>
      </c>
    </row>
    <row r="73" spans="3:20" ht="12" customHeight="1" x14ac:dyDescent="0.25">
      <c r="D73" s="44" t="s">
        <v>147</v>
      </c>
      <c r="E73" s="48" t="s">
        <v>69</v>
      </c>
      <c r="F73" s="62" t="s">
        <v>125</v>
      </c>
      <c r="G73" s="62" t="s">
        <v>148</v>
      </c>
      <c r="H73" s="20">
        <f t="shared" si="2"/>
        <v>0</v>
      </c>
      <c r="I73" s="24"/>
      <c r="J73" s="24"/>
      <c r="K73" s="24"/>
      <c r="L73" s="35"/>
      <c r="N73" s="16"/>
      <c r="O73" s="16"/>
      <c r="P73" s="16"/>
      <c r="Q73" s="16"/>
      <c r="R73" s="16"/>
      <c r="S73" s="16"/>
      <c r="T73" s="21" t="s">
        <v>28</v>
      </c>
    </row>
    <row r="74" spans="3:20" ht="12" customHeight="1" x14ac:dyDescent="0.25">
      <c r="D74" s="17" t="s">
        <v>149</v>
      </c>
      <c r="E74" s="18" t="s">
        <v>71</v>
      </c>
      <c r="F74" s="19" t="s">
        <v>125</v>
      </c>
      <c r="G74" s="19" t="s">
        <v>150</v>
      </c>
      <c r="H74" s="20">
        <f t="shared" si="2"/>
        <v>0</v>
      </c>
      <c r="I74" s="24"/>
      <c r="J74" s="24"/>
      <c r="K74" s="24"/>
      <c r="L74" s="24"/>
      <c r="N74" s="16"/>
      <c r="O74" s="16"/>
      <c r="P74" s="16"/>
      <c r="Q74" s="16"/>
      <c r="R74" s="16"/>
      <c r="S74" s="16"/>
      <c r="T74" s="21" t="s">
        <v>28</v>
      </c>
    </row>
    <row r="75" spans="3:20" ht="12" customHeight="1" x14ac:dyDescent="0.25">
      <c r="D75" s="17" t="s">
        <v>151</v>
      </c>
      <c r="E75" s="18" t="s">
        <v>74</v>
      </c>
      <c r="F75" s="19" t="s">
        <v>125</v>
      </c>
      <c r="G75" s="19" t="s">
        <v>152</v>
      </c>
      <c r="H75" s="20">
        <f t="shared" si="2"/>
        <v>9.6639569892473123</v>
      </c>
      <c r="I75" s="20">
        <f>SUM(I76,I78,I81,I85)</f>
        <v>0</v>
      </c>
      <c r="J75" s="20">
        <f>SUM(J76,J78,J81,J85)</f>
        <v>5.0021518817204305</v>
      </c>
      <c r="K75" s="20">
        <f>SUM(K76,K78,K81,K85)</f>
        <v>3.0960147849462363</v>
      </c>
      <c r="L75" s="20">
        <f>SUM(L76,L78,L81,L85)</f>
        <v>1.5657903225806453</v>
      </c>
      <c r="N75" s="16"/>
      <c r="O75" s="16"/>
      <c r="P75" s="16"/>
      <c r="Q75" s="16"/>
      <c r="R75" s="16"/>
      <c r="S75" s="16"/>
      <c r="T75" s="21" t="s">
        <v>28</v>
      </c>
    </row>
    <row r="76" spans="3:20" ht="24" customHeight="1" x14ac:dyDescent="0.25">
      <c r="D76" s="44" t="s">
        <v>153</v>
      </c>
      <c r="E76" s="48" t="s">
        <v>77</v>
      </c>
      <c r="F76" s="62" t="s">
        <v>125</v>
      </c>
      <c r="G76" s="62" t="s">
        <v>154</v>
      </c>
      <c r="H76" s="20">
        <f t="shared" si="2"/>
        <v>0</v>
      </c>
      <c r="I76" s="24"/>
      <c r="J76" s="24"/>
      <c r="K76" s="24"/>
      <c r="L76" s="24"/>
      <c r="N76" s="16"/>
      <c r="O76" s="16"/>
      <c r="P76" s="16"/>
      <c r="Q76" s="16"/>
      <c r="R76" s="16"/>
      <c r="S76" s="16"/>
      <c r="T76" s="21" t="s">
        <v>28</v>
      </c>
    </row>
    <row r="77" spans="3:20" ht="12" customHeight="1" x14ac:dyDescent="0.25">
      <c r="D77" s="44" t="s">
        <v>155</v>
      </c>
      <c r="E77" s="49" t="s">
        <v>80</v>
      </c>
      <c r="F77" s="62" t="s">
        <v>125</v>
      </c>
      <c r="G77" s="62" t="s">
        <v>156</v>
      </c>
      <c r="H77" s="20">
        <f t="shared" si="2"/>
        <v>0</v>
      </c>
      <c r="I77" s="24"/>
      <c r="J77" s="24"/>
      <c r="K77" s="24"/>
      <c r="L77" s="24"/>
      <c r="N77" s="16"/>
      <c r="O77" s="16"/>
      <c r="P77" s="16"/>
      <c r="Q77" s="16"/>
      <c r="R77" s="16"/>
      <c r="S77" s="16"/>
      <c r="T77" s="21" t="s">
        <v>28</v>
      </c>
    </row>
    <row r="78" spans="3:20" ht="12" customHeight="1" x14ac:dyDescent="0.25">
      <c r="D78" s="44" t="s">
        <v>157</v>
      </c>
      <c r="E78" s="48" t="s">
        <v>83</v>
      </c>
      <c r="F78" s="62" t="s">
        <v>125</v>
      </c>
      <c r="G78" s="62" t="s">
        <v>158</v>
      </c>
      <c r="H78" s="20">
        <f t="shared" si="2"/>
        <v>6.6233817204301078</v>
      </c>
      <c r="I78" s="24"/>
      <c r="J78" s="24">
        <f>J38/744</f>
        <v>1.9615766129032257</v>
      </c>
      <c r="K78" s="24">
        <f>K38/744</f>
        <v>3.0960147849462363</v>
      </c>
      <c r="L78" s="24">
        <f>L38/744</f>
        <v>1.5657903225806453</v>
      </c>
      <c r="N78" s="16"/>
      <c r="O78" s="16"/>
      <c r="P78" s="16"/>
      <c r="Q78" s="16"/>
      <c r="R78" s="16"/>
      <c r="S78" s="16"/>
      <c r="T78" s="21" t="s">
        <v>28</v>
      </c>
    </row>
    <row r="79" spans="3:20" ht="12" customHeight="1" x14ac:dyDescent="0.25">
      <c r="D79" s="44" t="s">
        <v>159</v>
      </c>
      <c r="E79" s="49" t="s">
        <v>86</v>
      </c>
      <c r="F79" s="62" t="s">
        <v>125</v>
      </c>
      <c r="G79" s="62" t="s">
        <v>160</v>
      </c>
      <c r="H79" s="20">
        <f t="shared" si="2"/>
        <v>0</v>
      </c>
      <c r="I79" s="24"/>
      <c r="J79" s="24"/>
      <c r="K79" s="24"/>
      <c r="L79" s="24"/>
      <c r="N79" s="16"/>
      <c r="O79" s="16"/>
      <c r="P79" s="16"/>
      <c r="Q79" s="16"/>
      <c r="R79" s="16"/>
      <c r="S79" s="16"/>
      <c r="T79" s="21" t="s">
        <v>28</v>
      </c>
    </row>
    <row r="80" spans="3:20" ht="12" customHeight="1" x14ac:dyDescent="0.25">
      <c r="D80" s="44" t="s">
        <v>161</v>
      </c>
      <c r="E80" s="50" t="s">
        <v>89</v>
      </c>
      <c r="F80" s="62" t="s">
        <v>125</v>
      </c>
      <c r="G80" s="62" t="s">
        <v>162</v>
      </c>
      <c r="H80" s="20">
        <f t="shared" si="2"/>
        <v>0</v>
      </c>
      <c r="I80" s="24"/>
      <c r="J80" s="24"/>
      <c r="K80" s="24"/>
      <c r="L80" s="24"/>
      <c r="N80" s="16"/>
      <c r="O80" s="16"/>
      <c r="P80" s="16"/>
      <c r="Q80" s="16"/>
      <c r="R80" s="16"/>
      <c r="S80" s="16"/>
      <c r="T80" s="21" t="s">
        <v>28</v>
      </c>
    </row>
    <row r="81" spans="3:20" ht="12" customHeight="1" x14ac:dyDescent="0.25">
      <c r="D81" s="44" t="s">
        <v>163</v>
      </c>
      <c r="E81" s="48" t="s">
        <v>92</v>
      </c>
      <c r="F81" s="62" t="s">
        <v>125</v>
      </c>
      <c r="G81" s="62" t="s">
        <v>164</v>
      </c>
      <c r="H81" s="20">
        <f t="shared" si="2"/>
        <v>3.0405752688172045</v>
      </c>
      <c r="I81" s="20">
        <f>SUM(I82:I84)</f>
        <v>0</v>
      </c>
      <c r="J81" s="20">
        <f>SUM(J82:J84)</f>
        <v>3.0405752688172045</v>
      </c>
      <c r="K81" s="20">
        <f>SUM(K82:K84)</f>
        <v>0</v>
      </c>
      <c r="L81" s="20">
        <f>SUM(L82:L84)</f>
        <v>0</v>
      </c>
      <c r="N81" s="16"/>
      <c r="O81" s="16"/>
      <c r="P81" s="16"/>
      <c r="Q81" s="16"/>
      <c r="R81" s="16"/>
      <c r="S81" s="16"/>
      <c r="T81" s="21" t="s">
        <v>28</v>
      </c>
    </row>
    <row r="82" spans="3:20" ht="12" hidden="1" customHeight="1" x14ac:dyDescent="0.25">
      <c r="D82" s="47"/>
      <c r="E82" s="26"/>
      <c r="F82" s="46"/>
      <c r="G82" s="46"/>
      <c r="H82" s="28"/>
      <c r="I82" s="28"/>
      <c r="J82" s="28"/>
      <c r="K82" s="28"/>
      <c r="L82" s="29"/>
      <c r="N82" s="21" t="s">
        <v>33</v>
      </c>
      <c r="O82" s="16"/>
      <c r="P82" s="16"/>
      <c r="Q82" s="16"/>
      <c r="R82" s="16"/>
      <c r="S82" s="16"/>
      <c r="T82" s="16"/>
    </row>
    <row r="83" spans="3:20" s="1" customFormat="1" ht="12" customHeight="1" x14ac:dyDescent="0.15">
      <c r="C83" s="32" t="s">
        <v>43</v>
      </c>
      <c r="D83" s="44" t="str">
        <f>"15.3."&amp;N83</f>
        <v>15.3.1</v>
      </c>
      <c r="E83" s="52" t="s">
        <v>50</v>
      </c>
      <c r="F83" s="62" t="s">
        <v>125</v>
      </c>
      <c r="G83" s="62" t="s">
        <v>164</v>
      </c>
      <c r="H83" s="20">
        <f>SUM(I83:L83)</f>
        <v>3.0405752688172045</v>
      </c>
      <c r="I83" s="24"/>
      <c r="J83" s="24">
        <f>J43/744</f>
        <v>3.0405752688172045</v>
      </c>
      <c r="K83" s="24"/>
      <c r="L83" s="24"/>
      <c r="N83" s="21" t="s">
        <v>25</v>
      </c>
      <c r="O83" s="34" t="s">
        <v>50</v>
      </c>
      <c r="P83" s="34" t="s">
        <v>52</v>
      </c>
      <c r="Q83" s="34" t="s">
        <v>53</v>
      </c>
      <c r="R83" s="34" t="s">
        <v>47</v>
      </c>
      <c r="S83" s="21" t="s">
        <v>48</v>
      </c>
      <c r="T83" s="21" t="s">
        <v>165</v>
      </c>
    </row>
    <row r="84" spans="3:20" ht="12" customHeight="1" x14ac:dyDescent="0.25">
      <c r="D84" s="45"/>
      <c r="E84" s="26" t="s">
        <v>34</v>
      </c>
      <c r="F84" s="46"/>
      <c r="G84" s="46"/>
      <c r="H84" s="28"/>
      <c r="I84" s="28"/>
      <c r="J84" s="28"/>
      <c r="K84" s="28"/>
      <c r="L84" s="29"/>
      <c r="N84" s="16"/>
      <c r="O84" s="16"/>
      <c r="P84" s="16"/>
      <c r="Q84" s="16"/>
      <c r="R84" s="16"/>
      <c r="S84" s="16"/>
      <c r="T84" s="31" t="s">
        <v>166</v>
      </c>
    </row>
    <row r="85" spans="3:20" ht="12" customHeight="1" x14ac:dyDescent="0.25">
      <c r="D85" s="44" t="s">
        <v>167</v>
      </c>
      <c r="E85" s="48" t="s">
        <v>97</v>
      </c>
      <c r="F85" s="62" t="s">
        <v>125</v>
      </c>
      <c r="G85" s="62" t="s">
        <v>168</v>
      </c>
      <c r="H85" s="20">
        <f t="shared" ref="H85:H93" si="3">SUM(I85:L85)</f>
        <v>0</v>
      </c>
      <c r="I85" s="24"/>
      <c r="J85" s="24"/>
      <c r="K85" s="24"/>
      <c r="L85" s="24"/>
      <c r="N85" s="16"/>
      <c r="O85" s="16"/>
      <c r="P85" s="16"/>
      <c r="Q85" s="16"/>
      <c r="R85" s="16"/>
      <c r="S85" s="16"/>
      <c r="T85" s="21" t="s">
        <v>28</v>
      </c>
    </row>
    <row r="86" spans="3:20" ht="12" customHeight="1" x14ac:dyDescent="0.25">
      <c r="D86" s="17" t="s">
        <v>169</v>
      </c>
      <c r="E86" s="18" t="s">
        <v>100</v>
      </c>
      <c r="F86" s="19" t="s">
        <v>125</v>
      </c>
      <c r="G86" s="19" t="s">
        <v>170</v>
      </c>
      <c r="H86" s="20">
        <f t="shared" si="3"/>
        <v>4.0597284946236556</v>
      </c>
      <c r="I86" s="24">
        <f>I46/744</f>
        <v>1.3434099462365592</v>
      </c>
      <c r="J86" s="24">
        <f>J46/744</f>
        <v>1.1259180107526876</v>
      </c>
      <c r="K86" s="24">
        <f>K46/744</f>
        <v>1.5904005376344084</v>
      </c>
      <c r="L86" s="24"/>
      <c r="N86" s="16"/>
      <c r="O86" s="16"/>
      <c r="P86" s="16"/>
      <c r="Q86" s="16"/>
      <c r="R86" s="16"/>
      <c r="S86" s="16"/>
      <c r="T86" s="21" t="s">
        <v>28</v>
      </c>
    </row>
    <row r="87" spans="3:20" ht="12" customHeight="1" x14ac:dyDescent="0.25">
      <c r="D87" s="17" t="s">
        <v>171</v>
      </c>
      <c r="E87" s="18" t="s">
        <v>103</v>
      </c>
      <c r="F87" s="19" t="s">
        <v>125</v>
      </c>
      <c r="G87" s="19" t="s">
        <v>172</v>
      </c>
      <c r="H87" s="20">
        <f t="shared" si="3"/>
        <v>0</v>
      </c>
      <c r="I87" s="24"/>
      <c r="J87" s="24"/>
      <c r="K87" s="24"/>
      <c r="L87" s="24"/>
      <c r="N87" s="16"/>
      <c r="O87" s="16"/>
      <c r="P87" s="16"/>
      <c r="Q87" s="16"/>
      <c r="R87" s="16"/>
      <c r="S87" s="16"/>
      <c r="T87" s="21" t="s">
        <v>28</v>
      </c>
    </row>
    <row r="88" spans="3:20" ht="12" customHeight="1" x14ac:dyDescent="0.25">
      <c r="D88" s="17" t="s">
        <v>173</v>
      </c>
      <c r="E88" s="18" t="s">
        <v>106</v>
      </c>
      <c r="F88" s="19" t="s">
        <v>125</v>
      </c>
      <c r="G88" s="19" t="s">
        <v>174</v>
      </c>
      <c r="H88" s="20">
        <f t="shared" si="3"/>
        <v>0</v>
      </c>
      <c r="I88" s="24"/>
      <c r="J88" s="24"/>
      <c r="K88" s="24"/>
      <c r="L88" s="24"/>
      <c r="N88" s="16"/>
      <c r="O88" s="16"/>
      <c r="P88" s="16"/>
      <c r="Q88" s="16"/>
      <c r="R88" s="16"/>
      <c r="S88" s="16"/>
      <c r="T88" s="21" t="s">
        <v>28</v>
      </c>
    </row>
    <row r="89" spans="3:20" ht="12" customHeight="1" x14ac:dyDescent="0.25">
      <c r="D89" s="17" t="s">
        <v>175</v>
      </c>
      <c r="E89" s="18" t="s">
        <v>109</v>
      </c>
      <c r="F89" s="19" t="s">
        <v>125</v>
      </c>
      <c r="G89" s="19" t="s">
        <v>176</v>
      </c>
      <c r="H89" s="20">
        <f t="shared" si="3"/>
        <v>0.19299059139784946</v>
      </c>
      <c r="I89" s="24">
        <f>I49/744</f>
        <v>7.1801075268817204E-3</v>
      </c>
      <c r="J89" s="24">
        <f>J49/744</f>
        <v>7.6751344086021508E-2</v>
      </c>
      <c r="K89" s="24">
        <f>K49/744</f>
        <v>8.444892473118279E-2</v>
      </c>
      <c r="L89" s="24">
        <f>L49/744</f>
        <v>2.4610215053763439E-2</v>
      </c>
      <c r="N89" s="16"/>
      <c r="O89" s="16"/>
      <c r="P89" s="16"/>
      <c r="Q89" s="16"/>
      <c r="R89" s="16"/>
      <c r="S89" s="16"/>
      <c r="T89" s="21" t="s">
        <v>28</v>
      </c>
    </row>
    <row r="90" spans="3:20" ht="12" customHeight="1" x14ac:dyDescent="0.25">
      <c r="D90" s="44" t="s">
        <v>177</v>
      </c>
      <c r="E90" s="48" t="s">
        <v>178</v>
      </c>
      <c r="F90" s="62" t="s">
        <v>125</v>
      </c>
      <c r="G90" s="62" t="s">
        <v>179</v>
      </c>
      <c r="H90" s="20">
        <f t="shared" si="3"/>
        <v>0</v>
      </c>
      <c r="I90" s="24"/>
      <c r="J90" s="24"/>
      <c r="K90" s="24"/>
      <c r="L90" s="24"/>
      <c r="N90" s="16"/>
      <c r="O90" s="16"/>
      <c r="P90" s="16"/>
      <c r="Q90" s="16"/>
      <c r="R90" s="16"/>
      <c r="S90" s="16"/>
      <c r="T90" s="21" t="s">
        <v>28</v>
      </c>
    </row>
    <row r="91" spans="3:20" ht="12" customHeight="1" x14ac:dyDescent="0.25">
      <c r="D91" s="17" t="s">
        <v>180</v>
      </c>
      <c r="E91" s="18" t="s">
        <v>115</v>
      </c>
      <c r="F91" s="19" t="s">
        <v>125</v>
      </c>
      <c r="G91" s="19" t="s">
        <v>181</v>
      </c>
      <c r="H91" s="20">
        <f t="shared" si="3"/>
        <v>0.24234408602150537</v>
      </c>
      <c r="I91" s="24"/>
      <c r="J91" s="24">
        <f>J51/744</f>
        <v>5.455779569892473E-2</v>
      </c>
      <c r="K91" s="24">
        <f>K51/744</f>
        <v>0.10240322580645161</v>
      </c>
      <c r="L91" s="24">
        <f>L51/744</f>
        <v>8.5383064516129037E-2</v>
      </c>
      <c r="N91" s="16"/>
      <c r="O91" s="16"/>
      <c r="P91" s="16"/>
      <c r="Q91" s="16"/>
      <c r="R91" s="16"/>
      <c r="S91" s="16"/>
      <c r="T91" s="21" t="s">
        <v>28</v>
      </c>
    </row>
    <row r="92" spans="3:20" ht="24" customHeight="1" x14ac:dyDescent="0.25">
      <c r="D92" s="17" t="s">
        <v>182</v>
      </c>
      <c r="E92" s="18" t="s">
        <v>118</v>
      </c>
      <c r="F92" s="19" t="s">
        <v>125</v>
      </c>
      <c r="G92" s="19" t="s">
        <v>183</v>
      </c>
      <c r="H92" s="20">
        <f t="shared" si="3"/>
        <v>-4.9353494623655916E-2</v>
      </c>
      <c r="I92" s="20">
        <f>I89-I91</f>
        <v>7.1801075268817204E-3</v>
      </c>
      <c r="J92" s="20">
        <f>J89-J91</f>
        <v>2.2193548387096779E-2</v>
      </c>
      <c r="K92" s="20">
        <f>K89-K91</f>
        <v>-1.7954301075268825E-2</v>
      </c>
      <c r="L92" s="20">
        <f>L89-L91</f>
        <v>-6.0772849462365594E-2</v>
      </c>
      <c r="N92" s="16"/>
      <c r="O92" s="16"/>
      <c r="P92" s="16"/>
      <c r="Q92" s="16"/>
      <c r="R92" s="16"/>
      <c r="S92" s="16"/>
      <c r="T92" s="21" t="s">
        <v>28</v>
      </c>
    </row>
    <row r="93" spans="3:20" ht="12" customHeight="1" x14ac:dyDescent="0.25">
      <c r="D93" s="17" t="s">
        <v>184</v>
      </c>
      <c r="E93" s="18" t="s">
        <v>121</v>
      </c>
      <c r="F93" s="19" t="s">
        <v>125</v>
      </c>
      <c r="G93" s="19" t="s">
        <v>185</v>
      </c>
      <c r="H93" s="20">
        <f t="shared" si="3"/>
        <v>0</v>
      </c>
      <c r="I93" s="20">
        <f>SUM(I55,I69,I74)-SUM(I75,I86:I89)</f>
        <v>0</v>
      </c>
      <c r="J93" s="20">
        <f>SUM(J55,J69,J74)-SUM(J75,J86:J89)</f>
        <v>0</v>
      </c>
      <c r="K93" s="20">
        <f>SUM(K55,K69,K74)-SUM(K75,K86:K89)</f>
        <v>0</v>
      </c>
      <c r="L93" s="20">
        <f>SUM(L55,L69,L74)-SUM(L75,L86:L89)</f>
        <v>0</v>
      </c>
      <c r="N93" s="16"/>
      <c r="O93" s="16"/>
      <c r="P93" s="16"/>
      <c r="Q93" s="16"/>
      <c r="R93" s="16"/>
      <c r="S93" s="16"/>
      <c r="T93" s="21" t="s">
        <v>28</v>
      </c>
    </row>
    <row r="94" spans="3:20" ht="18" customHeight="1" x14ac:dyDescent="0.25">
      <c r="D94" s="64" t="s">
        <v>186</v>
      </c>
      <c r="E94" s="65"/>
      <c r="F94" s="65"/>
      <c r="G94" s="13"/>
      <c r="H94" s="14"/>
      <c r="I94" s="14"/>
      <c r="J94" s="14"/>
      <c r="K94" s="14"/>
      <c r="L94" s="15"/>
      <c r="N94" s="16"/>
      <c r="O94" s="16"/>
      <c r="P94" s="16"/>
      <c r="Q94" s="16"/>
      <c r="R94" s="16"/>
      <c r="S94" s="16"/>
      <c r="T94" s="16"/>
    </row>
    <row r="95" spans="3:20" ht="12" customHeight="1" x14ac:dyDescent="0.25">
      <c r="D95" s="17" t="s">
        <v>187</v>
      </c>
      <c r="E95" s="18" t="s">
        <v>188</v>
      </c>
      <c r="F95" s="19" t="s">
        <v>125</v>
      </c>
      <c r="G95" s="19" t="s">
        <v>189</v>
      </c>
      <c r="H95" s="20">
        <f>SUM(I95:L95)</f>
        <v>0</v>
      </c>
      <c r="I95" s="24"/>
      <c r="J95" s="24"/>
      <c r="K95" s="24"/>
      <c r="L95" s="24"/>
      <c r="N95" s="16"/>
      <c r="O95" s="16"/>
      <c r="P95" s="16"/>
      <c r="Q95" s="16"/>
      <c r="R95" s="16"/>
      <c r="S95" s="16"/>
      <c r="T95" s="21" t="s">
        <v>28</v>
      </c>
    </row>
    <row r="96" spans="3:20" ht="12" customHeight="1" x14ac:dyDescent="0.25">
      <c r="D96" s="17" t="s">
        <v>190</v>
      </c>
      <c r="E96" s="18" t="s">
        <v>191</v>
      </c>
      <c r="F96" s="19" t="s">
        <v>125</v>
      </c>
      <c r="G96" s="19" t="s">
        <v>192</v>
      </c>
      <c r="H96" s="20">
        <f>SUM(I96:L96)</f>
        <v>61.722999999999999</v>
      </c>
      <c r="I96" s="24"/>
      <c r="J96" s="24">
        <v>61.722999999999999</v>
      </c>
      <c r="K96" s="24"/>
      <c r="L96" s="24"/>
      <c r="N96" s="16"/>
      <c r="O96" s="16"/>
      <c r="P96" s="16"/>
      <c r="Q96" s="16"/>
      <c r="R96" s="16"/>
      <c r="S96" s="16"/>
      <c r="T96" s="21" t="s">
        <v>28</v>
      </c>
    </row>
    <row r="97" spans="3:20" s="2" customFormat="1" ht="12" customHeight="1" x14ac:dyDescent="0.25">
      <c r="C97" s="1"/>
      <c r="D97" s="17" t="s">
        <v>193</v>
      </c>
      <c r="E97" s="18" t="s">
        <v>194</v>
      </c>
      <c r="F97" s="19" t="s">
        <v>125</v>
      </c>
      <c r="G97" s="19" t="s">
        <v>195</v>
      </c>
      <c r="H97" s="20">
        <f>SUM(I97:L97)</f>
        <v>0</v>
      </c>
      <c r="I97" s="24"/>
      <c r="J97" s="24"/>
      <c r="K97" s="24"/>
      <c r="L97" s="24"/>
      <c r="M97" s="1"/>
      <c r="N97" s="16"/>
      <c r="O97" s="16"/>
      <c r="P97" s="16"/>
      <c r="Q97" s="16"/>
      <c r="R97" s="16"/>
      <c r="S97" s="16"/>
      <c r="T97" s="21" t="s">
        <v>28</v>
      </c>
    </row>
    <row r="98" spans="3:20" s="2" customFormat="1" ht="18" customHeight="1" x14ac:dyDescent="0.25">
      <c r="C98" s="1"/>
      <c r="D98" s="64" t="s">
        <v>196</v>
      </c>
      <c r="E98" s="65"/>
      <c r="F98" s="65"/>
      <c r="G98" s="13"/>
      <c r="H98" s="14"/>
      <c r="I98" s="14"/>
      <c r="J98" s="14"/>
      <c r="K98" s="14"/>
      <c r="L98" s="15"/>
      <c r="M98" s="1"/>
      <c r="N98" s="16"/>
      <c r="O98" s="16"/>
      <c r="P98" s="16"/>
      <c r="Q98" s="16"/>
      <c r="R98" s="16"/>
      <c r="S98" s="16"/>
      <c r="T98" s="16"/>
    </row>
    <row r="99" spans="3:20" s="2" customFormat="1" ht="12" customHeight="1" x14ac:dyDescent="0.25">
      <c r="C99" s="1"/>
      <c r="D99" s="17" t="s">
        <v>197</v>
      </c>
      <c r="E99" s="18" t="s">
        <v>198</v>
      </c>
      <c r="F99" s="19" t="s">
        <v>27</v>
      </c>
      <c r="G99" s="19" t="s">
        <v>199</v>
      </c>
      <c r="H99" s="20">
        <f t="shared" ref="H99:H130" si="4">SUM(I99:L99)</f>
        <v>0</v>
      </c>
      <c r="I99" s="20">
        <f>SUM(I100,I101)</f>
        <v>0</v>
      </c>
      <c r="J99" s="20">
        <f>SUM(J100,J101)</f>
        <v>0</v>
      </c>
      <c r="K99" s="20">
        <f>SUM(K100,K101)</f>
        <v>0</v>
      </c>
      <c r="L99" s="20">
        <f>SUM(L100,L101)</f>
        <v>0</v>
      </c>
      <c r="M99" s="1"/>
      <c r="N99" s="16"/>
      <c r="O99" s="16"/>
      <c r="P99" s="16"/>
      <c r="Q99" s="16"/>
      <c r="R99" s="16"/>
      <c r="S99" s="16"/>
      <c r="T99" s="21" t="s">
        <v>28</v>
      </c>
    </row>
    <row r="100" spans="3:20" s="2" customFormat="1" ht="12" customHeight="1" x14ac:dyDescent="0.25">
      <c r="C100" s="1"/>
      <c r="D100" s="44" t="s">
        <v>200</v>
      </c>
      <c r="E100" s="48" t="s">
        <v>201</v>
      </c>
      <c r="F100" s="62" t="s">
        <v>27</v>
      </c>
      <c r="G100" s="62" t="s">
        <v>202</v>
      </c>
      <c r="H100" s="20">
        <f t="shared" si="4"/>
        <v>0</v>
      </c>
      <c r="I100" s="24"/>
      <c r="J100" s="24"/>
      <c r="K100" s="24"/>
      <c r="L100" s="24"/>
      <c r="M100" s="1"/>
      <c r="N100" s="16"/>
      <c r="O100" s="16"/>
      <c r="P100" s="16"/>
      <c r="Q100" s="16"/>
      <c r="R100" s="16"/>
      <c r="S100" s="16"/>
      <c r="T100" s="21" t="s">
        <v>28</v>
      </c>
    </row>
    <row r="101" spans="3:20" s="2" customFormat="1" ht="12" customHeight="1" x14ac:dyDescent="0.25">
      <c r="C101" s="1"/>
      <c r="D101" s="44" t="s">
        <v>203</v>
      </c>
      <c r="E101" s="48" t="s">
        <v>204</v>
      </c>
      <c r="F101" s="62" t="s">
        <v>27</v>
      </c>
      <c r="G101" s="62" t="s">
        <v>205</v>
      </c>
      <c r="H101" s="20">
        <f t="shared" si="4"/>
        <v>0</v>
      </c>
      <c r="I101" s="20">
        <f>I104</f>
        <v>0</v>
      </c>
      <c r="J101" s="20">
        <f>J104</f>
        <v>0</v>
      </c>
      <c r="K101" s="20">
        <f>K104</f>
        <v>0</v>
      </c>
      <c r="L101" s="20">
        <f>L104</f>
        <v>0</v>
      </c>
      <c r="M101" s="1"/>
      <c r="N101" s="16"/>
      <c r="O101" s="16"/>
      <c r="P101" s="16"/>
      <c r="Q101" s="16"/>
      <c r="R101" s="16"/>
      <c r="S101" s="16"/>
      <c r="T101" s="21" t="s">
        <v>28</v>
      </c>
    </row>
    <row r="102" spans="3:20" s="2" customFormat="1" ht="12" customHeight="1" x14ac:dyDescent="0.25">
      <c r="C102" s="1"/>
      <c r="D102" s="44" t="s">
        <v>206</v>
      </c>
      <c r="E102" s="49" t="s">
        <v>207</v>
      </c>
      <c r="F102" s="62" t="s">
        <v>125</v>
      </c>
      <c r="G102" s="62" t="s">
        <v>208</v>
      </c>
      <c r="H102" s="20">
        <f t="shared" si="4"/>
        <v>0</v>
      </c>
      <c r="I102" s="24"/>
      <c r="J102" s="24"/>
      <c r="K102" s="24"/>
      <c r="L102" s="24"/>
      <c r="M102" s="1"/>
      <c r="N102" s="16"/>
      <c r="O102" s="16"/>
      <c r="P102" s="16"/>
      <c r="Q102" s="16"/>
      <c r="R102" s="16"/>
      <c r="S102" s="16"/>
      <c r="T102" s="21" t="s">
        <v>28</v>
      </c>
    </row>
    <row r="103" spans="3:20" s="2" customFormat="1" ht="12" customHeight="1" x14ac:dyDescent="0.25">
      <c r="C103" s="1"/>
      <c r="D103" s="44" t="s">
        <v>209</v>
      </c>
      <c r="E103" s="50" t="s">
        <v>210</v>
      </c>
      <c r="F103" s="62" t="s">
        <v>125</v>
      </c>
      <c r="G103" s="62" t="s">
        <v>211</v>
      </c>
      <c r="H103" s="20">
        <f t="shared" si="4"/>
        <v>0</v>
      </c>
      <c r="I103" s="24"/>
      <c r="J103" s="24"/>
      <c r="K103" s="24"/>
      <c r="L103" s="24"/>
      <c r="M103" s="1"/>
      <c r="N103" s="16"/>
      <c r="O103" s="16"/>
      <c r="P103" s="16"/>
      <c r="Q103" s="16"/>
      <c r="R103" s="16"/>
      <c r="S103" s="16"/>
      <c r="T103" s="21" t="s">
        <v>28</v>
      </c>
    </row>
    <row r="104" spans="3:20" s="2" customFormat="1" ht="12" customHeight="1" x14ac:dyDescent="0.25">
      <c r="C104" s="1"/>
      <c r="D104" s="44" t="s">
        <v>212</v>
      </c>
      <c r="E104" s="49" t="s">
        <v>213</v>
      </c>
      <c r="F104" s="62" t="s">
        <v>27</v>
      </c>
      <c r="G104" s="62" t="s">
        <v>214</v>
      </c>
      <c r="H104" s="20">
        <f t="shared" si="4"/>
        <v>0</v>
      </c>
      <c r="I104" s="24"/>
      <c r="J104" s="24"/>
      <c r="K104" s="24"/>
      <c r="L104" s="24"/>
      <c r="M104" s="1"/>
      <c r="N104" s="16"/>
      <c r="O104" s="16"/>
      <c r="P104" s="16"/>
      <c r="Q104" s="16"/>
      <c r="R104" s="16"/>
      <c r="S104" s="16"/>
      <c r="T104" s="21" t="s">
        <v>28</v>
      </c>
    </row>
    <row r="105" spans="3:20" s="2" customFormat="1" ht="12" customHeight="1" x14ac:dyDescent="0.25">
      <c r="C105" s="1"/>
      <c r="D105" s="17" t="s">
        <v>215</v>
      </c>
      <c r="E105" s="18" t="s">
        <v>216</v>
      </c>
      <c r="F105" s="19" t="s">
        <v>27</v>
      </c>
      <c r="G105" s="19" t="s">
        <v>217</v>
      </c>
      <c r="H105" s="20">
        <f t="shared" si="4"/>
        <v>0</v>
      </c>
      <c r="I105" s="20">
        <f>SUM(I106,I122)</f>
        <v>0</v>
      </c>
      <c r="J105" s="20">
        <f>SUM(J106,J122)</f>
        <v>0</v>
      </c>
      <c r="K105" s="20">
        <f>SUM(K106,K122)</f>
        <v>0</v>
      </c>
      <c r="L105" s="20">
        <f>SUM(L106,L122)</f>
        <v>0</v>
      </c>
      <c r="M105" s="1"/>
      <c r="N105" s="16"/>
      <c r="O105" s="16"/>
      <c r="P105" s="16"/>
      <c r="Q105" s="16"/>
      <c r="R105" s="16"/>
      <c r="S105" s="16"/>
      <c r="T105" s="21" t="s">
        <v>28</v>
      </c>
    </row>
    <row r="106" spans="3:20" s="2" customFormat="1" ht="12" customHeight="1" x14ac:dyDescent="0.25">
      <c r="C106" s="1"/>
      <c r="D106" s="44" t="s">
        <v>218</v>
      </c>
      <c r="E106" s="48" t="s">
        <v>219</v>
      </c>
      <c r="F106" s="62" t="s">
        <v>27</v>
      </c>
      <c r="G106" s="62" t="s">
        <v>220</v>
      </c>
      <c r="H106" s="20">
        <f t="shared" si="4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M106" s="1"/>
      <c r="N106" s="16"/>
      <c r="O106" s="16"/>
      <c r="P106" s="16"/>
      <c r="Q106" s="16"/>
      <c r="R106" s="16"/>
      <c r="S106" s="16"/>
      <c r="T106" s="21" t="s">
        <v>28</v>
      </c>
    </row>
    <row r="107" spans="3:20" s="2" customFormat="1" ht="12" customHeight="1" x14ac:dyDescent="0.25">
      <c r="C107" s="1"/>
      <c r="D107" s="44" t="s">
        <v>221</v>
      </c>
      <c r="E107" s="49" t="s">
        <v>222</v>
      </c>
      <c r="F107" s="62" t="s">
        <v>27</v>
      </c>
      <c r="G107" s="62" t="s">
        <v>223</v>
      </c>
      <c r="H107" s="20">
        <f t="shared" si="4"/>
        <v>0</v>
      </c>
      <c r="I107" s="24"/>
      <c r="J107" s="24"/>
      <c r="K107" s="24"/>
      <c r="L107" s="24"/>
      <c r="M107" s="1"/>
      <c r="N107" s="16"/>
      <c r="O107" s="16"/>
      <c r="P107" s="16"/>
      <c r="Q107" s="16"/>
      <c r="R107" s="16"/>
      <c r="S107" s="16"/>
      <c r="T107" s="21" t="s">
        <v>28</v>
      </c>
    </row>
    <row r="108" spans="3:20" s="2" customFormat="1" ht="12" customHeight="1" x14ac:dyDescent="0.25">
      <c r="C108" s="1"/>
      <c r="D108" s="44" t="s">
        <v>224</v>
      </c>
      <c r="E108" s="49" t="s">
        <v>225</v>
      </c>
      <c r="F108" s="62" t="s">
        <v>27</v>
      </c>
      <c r="G108" s="62" t="s">
        <v>226</v>
      </c>
      <c r="H108" s="20">
        <f t="shared" si="4"/>
        <v>0</v>
      </c>
      <c r="I108" s="20">
        <f>SUM(I109,I112,I115,I118:I121)</f>
        <v>0</v>
      </c>
      <c r="J108" s="20">
        <f>SUM(J109,J112,J115,J118:J121)</f>
        <v>0</v>
      </c>
      <c r="K108" s="20">
        <f>SUM(K109,K112,K115,K118:K121)</f>
        <v>0</v>
      </c>
      <c r="L108" s="20">
        <f>SUM(L109,L112,L115,L118:L121)</f>
        <v>0</v>
      </c>
      <c r="M108" s="1"/>
      <c r="N108" s="16"/>
      <c r="O108" s="16"/>
      <c r="P108" s="16"/>
      <c r="Q108" s="16"/>
      <c r="R108" s="16"/>
      <c r="S108" s="16"/>
      <c r="T108" s="21" t="s">
        <v>28</v>
      </c>
    </row>
    <row r="109" spans="3:20" s="2" customFormat="1" ht="36" customHeight="1" x14ac:dyDescent="0.25">
      <c r="C109" s="1"/>
      <c r="D109" s="44" t="s">
        <v>227</v>
      </c>
      <c r="E109" s="50" t="s">
        <v>228</v>
      </c>
      <c r="F109" s="62" t="s">
        <v>27</v>
      </c>
      <c r="G109" s="62" t="s">
        <v>229</v>
      </c>
      <c r="H109" s="20">
        <f t="shared" si="4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M109" s="1"/>
      <c r="N109" s="16"/>
      <c r="O109" s="16"/>
      <c r="P109" s="16"/>
      <c r="Q109" s="16"/>
      <c r="R109" s="16"/>
      <c r="S109" s="16"/>
      <c r="T109" s="21" t="s">
        <v>28</v>
      </c>
    </row>
    <row r="110" spans="3:20" s="2" customFormat="1" ht="12" customHeight="1" x14ac:dyDescent="0.25">
      <c r="C110" s="1"/>
      <c r="D110" s="44" t="s">
        <v>230</v>
      </c>
      <c r="E110" s="51" t="s">
        <v>231</v>
      </c>
      <c r="F110" s="62" t="s">
        <v>27</v>
      </c>
      <c r="G110" s="62" t="s">
        <v>232</v>
      </c>
      <c r="H110" s="20">
        <f t="shared" si="4"/>
        <v>0</v>
      </c>
      <c r="I110" s="24"/>
      <c r="J110" s="24"/>
      <c r="K110" s="24"/>
      <c r="L110" s="24"/>
      <c r="M110" s="1"/>
      <c r="N110" s="16"/>
      <c r="O110" s="16"/>
      <c r="P110" s="16"/>
      <c r="Q110" s="16"/>
      <c r="R110" s="16"/>
      <c r="S110" s="16"/>
      <c r="T110" s="21" t="s">
        <v>28</v>
      </c>
    </row>
    <row r="111" spans="3:20" s="2" customFormat="1" ht="12" customHeight="1" x14ac:dyDescent="0.25">
      <c r="C111" s="1"/>
      <c r="D111" s="44" t="s">
        <v>233</v>
      </c>
      <c r="E111" s="51" t="s">
        <v>234</v>
      </c>
      <c r="F111" s="62" t="s">
        <v>27</v>
      </c>
      <c r="G111" s="62" t="s">
        <v>235</v>
      </c>
      <c r="H111" s="20">
        <f t="shared" si="4"/>
        <v>0</v>
      </c>
      <c r="I111" s="24"/>
      <c r="J111" s="24"/>
      <c r="K111" s="24"/>
      <c r="L111" s="24"/>
      <c r="M111" s="1"/>
      <c r="N111" s="16"/>
      <c r="O111" s="16"/>
      <c r="P111" s="16"/>
      <c r="Q111" s="16"/>
      <c r="R111" s="16"/>
      <c r="S111" s="16"/>
      <c r="T111" s="21" t="s">
        <v>28</v>
      </c>
    </row>
    <row r="112" spans="3:20" s="2" customFormat="1" ht="36" customHeight="1" x14ac:dyDescent="0.25">
      <c r="C112" s="1"/>
      <c r="D112" s="44" t="s">
        <v>236</v>
      </c>
      <c r="E112" s="50" t="s">
        <v>237</v>
      </c>
      <c r="F112" s="62" t="s">
        <v>27</v>
      </c>
      <c r="G112" s="62" t="s">
        <v>238</v>
      </c>
      <c r="H112" s="20">
        <f t="shared" si="4"/>
        <v>0</v>
      </c>
      <c r="I112" s="20">
        <f>SUM(I113:I114)</f>
        <v>0</v>
      </c>
      <c r="J112" s="20">
        <f>SUM(J113:J114)</f>
        <v>0</v>
      </c>
      <c r="K112" s="20">
        <f>SUM(K113:K114)</f>
        <v>0</v>
      </c>
      <c r="L112" s="20">
        <f>SUM(L113:L114)</f>
        <v>0</v>
      </c>
      <c r="M112" s="1"/>
      <c r="N112" s="16"/>
      <c r="O112" s="16"/>
      <c r="P112" s="16"/>
      <c r="Q112" s="16"/>
      <c r="R112" s="16"/>
      <c r="S112" s="16"/>
      <c r="T112" s="21" t="s">
        <v>28</v>
      </c>
    </row>
    <row r="113" spans="3:20" s="2" customFormat="1" ht="12" customHeight="1" x14ac:dyDescent="0.25">
      <c r="C113" s="1"/>
      <c r="D113" s="44" t="s">
        <v>239</v>
      </c>
      <c r="E113" s="51" t="s">
        <v>231</v>
      </c>
      <c r="F113" s="62" t="s">
        <v>27</v>
      </c>
      <c r="G113" s="62" t="s">
        <v>240</v>
      </c>
      <c r="H113" s="20">
        <f t="shared" si="4"/>
        <v>0</v>
      </c>
      <c r="I113" s="24"/>
      <c r="J113" s="24"/>
      <c r="K113" s="24"/>
      <c r="L113" s="24"/>
      <c r="M113" s="1"/>
      <c r="N113" s="16"/>
      <c r="O113" s="16"/>
      <c r="P113" s="16"/>
      <c r="Q113" s="16"/>
      <c r="R113" s="16"/>
      <c r="S113" s="16"/>
      <c r="T113" s="21" t="s">
        <v>28</v>
      </c>
    </row>
    <row r="114" spans="3:20" s="2" customFormat="1" ht="12" customHeight="1" x14ac:dyDescent="0.25">
      <c r="C114" s="1"/>
      <c r="D114" s="44" t="s">
        <v>241</v>
      </c>
      <c r="E114" s="51" t="s">
        <v>234</v>
      </c>
      <c r="F114" s="62" t="s">
        <v>27</v>
      </c>
      <c r="G114" s="62" t="s">
        <v>242</v>
      </c>
      <c r="H114" s="20">
        <f t="shared" si="4"/>
        <v>0</v>
      </c>
      <c r="I114" s="24"/>
      <c r="J114" s="24"/>
      <c r="K114" s="24"/>
      <c r="L114" s="24"/>
      <c r="M114" s="1"/>
      <c r="N114" s="16"/>
      <c r="O114" s="16"/>
      <c r="P114" s="16"/>
      <c r="Q114" s="16"/>
      <c r="R114" s="16"/>
      <c r="S114" s="16"/>
      <c r="T114" s="21" t="s">
        <v>28</v>
      </c>
    </row>
    <row r="115" spans="3:20" s="2" customFormat="1" ht="24" customHeight="1" x14ac:dyDescent="0.25">
      <c r="C115" s="1"/>
      <c r="D115" s="44" t="s">
        <v>243</v>
      </c>
      <c r="E115" s="50" t="s">
        <v>244</v>
      </c>
      <c r="F115" s="62" t="s">
        <v>27</v>
      </c>
      <c r="G115" s="62" t="s">
        <v>245</v>
      </c>
      <c r="H115" s="20">
        <f t="shared" si="4"/>
        <v>0</v>
      </c>
      <c r="I115" s="20">
        <f>SUM(I116:I117)</f>
        <v>0</v>
      </c>
      <c r="J115" s="20">
        <f>SUM(J116:J117)</f>
        <v>0</v>
      </c>
      <c r="K115" s="20">
        <f>SUM(K116:K117)</f>
        <v>0</v>
      </c>
      <c r="L115" s="20">
        <f>SUM(L116:L117)</f>
        <v>0</v>
      </c>
      <c r="M115" s="1"/>
      <c r="N115" s="16"/>
      <c r="O115" s="16"/>
      <c r="P115" s="16"/>
      <c r="Q115" s="16"/>
      <c r="R115" s="16"/>
      <c r="S115" s="16"/>
      <c r="T115" s="21" t="s">
        <v>28</v>
      </c>
    </row>
    <row r="116" spans="3:20" s="2" customFormat="1" ht="12" customHeight="1" x14ac:dyDescent="0.25">
      <c r="C116" s="1"/>
      <c r="D116" s="44" t="s">
        <v>246</v>
      </c>
      <c r="E116" s="51" t="s">
        <v>231</v>
      </c>
      <c r="F116" s="62" t="s">
        <v>27</v>
      </c>
      <c r="G116" s="62" t="s">
        <v>247</v>
      </c>
      <c r="H116" s="20">
        <f t="shared" si="4"/>
        <v>0</v>
      </c>
      <c r="I116" s="24"/>
      <c r="J116" s="24"/>
      <c r="K116" s="24"/>
      <c r="L116" s="24"/>
      <c r="M116" s="1"/>
      <c r="N116" s="16"/>
      <c r="O116" s="16"/>
      <c r="P116" s="16"/>
      <c r="Q116" s="16"/>
      <c r="R116" s="16"/>
      <c r="S116" s="16"/>
      <c r="T116" s="21" t="s">
        <v>28</v>
      </c>
    </row>
    <row r="117" spans="3:20" s="2" customFormat="1" ht="12" customHeight="1" x14ac:dyDescent="0.25">
      <c r="C117" s="1"/>
      <c r="D117" s="44" t="s">
        <v>248</v>
      </c>
      <c r="E117" s="51" t="s">
        <v>234</v>
      </c>
      <c r="F117" s="62" t="s">
        <v>27</v>
      </c>
      <c r="G117" s="62" t="s">
        <v>249</v>
      </c>
      <c r="H117" s="20">
        <f t="shared" si="4"/>
        <v>0</v>
      </c>
      <c r="I117" s="24"/>
      <c r="J117" s="24"/>
      <c r="K117" s="24"/>
      <c r="L117" s="24"/>
      <c r="M117" s="1"/>
      <c r="N117" s="16"/>
      <c r="O117" s="16"/>
      <c r="P117" s="16"/>
      <c r="Q117" s="16"/>
      <c r="R117" s="16"/>
      <c r="S117" s="16"/>
      <c r="T117" s="21" t="s">
        <v>28</v>
      </c>
    </row>
    <row r="118" spans="3:20" s="2" customFormat="1" ht="12" customHeight="1" x14ac:dyDescent="0.25">
      <c r="C118" s="1"/>
      <c r="D118" s="44" t="s">
        <v>250</v>
      </c>
      <c r="E118" s="50" t="s">
        <v>251</v>
      </c>
      <c r="F118" s="62" t="s">
        <v>27</v>
      </c>
      <c r="G118" s="62" t="s">
        <v>252</v>
      </c>
      <c r="H118" s="20">
        <f t="shared" si="4"/>
        <v>0</v>
      </c>
      <c r="I118" s="24"/>
      <c r="J118" s="24"/>
      <c r="K118" s="24"/>
      <c r="L118" s="24"/>
      <c r="M118" s="1"/>
      <c r="N118" s="16"/>
      <c r="O118" s="16"/>
      <c r="P118" s="16"/>
      <c r="Q118" s="16"/>
      <c r="R118" s="16"/>
      <c r="S118" s="16"/>
      <c r="T118" s="21" t="s">
        <v>28</v>
      </c>
    </row>
    <row r="119" spans="3:20" s="2" customFormat="1" ht="12" customHeight="1" x14ac:dyDescent="0.25">
      <c r="C119" s="1"/>
      <c r="D119" s="44" t="s">
        <v>253</v>
      </c>
      <c r="E119" s="50" t="s">
        <v>254</v>
      </c>
      <c r="F119" s="62" t="s">
        <v>27</v>
      </c>
      <c r="G119" s="62" t="s">
        <v>255</v>
      </c>
      <c r="H119" s="20">
        <f t="shared" si="4"/>
        <v>0</v>
      </c>
      <c r="I119" s="24"/>
      <c r="J119" s="24"/>
      <c r="K119" s="24"/>
      <c r="L119" s="24"/>
      <c r="M119" s="1"/>
      <c r="N119" s="16"/>
      <c r="O119" s="16"/>
      <c r="P119" s="16"/>
      <c r="Q119" s="16"/>
      <c r="R119" s="16"/>
      <c r="S119" s="16"/>
      <c r="T119" s="21" t="s">
        <v>28</v>
      </c>
    </row>
    <row r="120" spans="3:20" s="2" customFormat="1" ht="36" customHeight="1" x14ac:dyDescent="0.25">
      <c r="C120" s="1"/>
      <c r="D120" s="44" t="s">
        <v>256</v>
      </c>
      <c r="E120" s="50" t="s">
        <v>257</v>
      </c>
      <c r="F120" s="62" t="s">
        <v>27</v>
      </c>
      <c r="G120" s="62" t="s">
        <v>258</v>
      </c>
      <c r="H120" s="20">
        <f t="shared" si="4"/>
        <v>0</v>
      </c>
      <c r="I120" s="24"/>
      <c r="J120" s="24"/>
      <c r="K120" s="24"/>
      <c r="L120" s="24"/>
      <c r="M120" s="1"/>
      <c r="N120" s="16"/>
      <c r="O120" s="16"/>
      <c r="P120" s="16"/>
      <c r="Q120" s="16"/>
      <c r="R120" s="16"/>
      <c r="S120" s="16"/>
      <c r="T120" s="21" t="s">
        <v>28</v>
      </c>
    </row>
    <row r="121" spans="3:20" s="2" customFormat="1" ht="24" customHeight="1" x14ac:dyDescent="0.25">
      <c r="C121" s="1"/>
      <c r="D121" s="44" t="s">
        <v>259</v>
      </c>
      <c r="E121" s="50" t="s">
        <v>260</v>
      </c>
      <c r="F121" s="62" t="s">
        <v>27</v>
      </c>
      <c r="G121" s="62" t="s">
        <v>261</v>
      </c>
      <c r="H121" s="20">
        <f t="shared" si="4"/>
        <v>0</v>
      </c>
      <c r="I121" s="24"/>
      <c r="J121" s="24"/>
      <c r="K121" s="24"/>
      <c r="L121" s="24"/>
      <c r="M121" s="1"/>
      <c r="N121" s="16"/>
      <c r="O121" s="16"/>
      <c r="P121" s="16"/>
      <c r="Q121" s="16"/>
      <c r="R121" s="16"/>
      <c r="S121" s="16"/>
      <c r="T121" s="21" t="s">
        <v>28</v>
      </c>
    </row>
    <row r="122" spans="3:20" s="2" customFormat="1" ht="12" customHeight="1" x14ac:dyDescent="0.25">
      <c r="C122" s="1"/>
      <c r="D122" s="44" t="s">
        <v>262</v>
      </c>
      <c r="E122" s="48" t="s">
        <v>263</v>
      </c>
      <c r="F122" s="62" t="s">
        <v>27</v>
      </c>
      <c r="G122" s="62" t="s">
        <v>264</v>
      </c>
      <c r="H122" s="20">
        <f t="shared" si="4"/>
        <v>0</v>
      </c>
      <c r="I122" s="20">
        <f>I125</f>
        <v>0</v>
      </c>
      <c r="J122" s="20">
        <f>J125</f>
        <v>0</v>
      </c>
      <c r="K122" s="20">
        <f>K125</f>
        <v>0</v>
      </c>
      <c r="L122" s="20">
        <f>L125</f>
        <v>0</v>
      </c>
      <c r="M122" s="1"/>
      <c r="N122" s="16"/>
      <c r="O122" s="16"/>
      <c r="P122" s="16"/>
      <c r="Q122" s="16"/>
      <c r="R122" s="16"/>
      <c r="S122" s="16"/>
      <c r="T122" s="21" t="s">
        <v>28</v>
      </c>
    </row>
    <row r="123" spans="3:20" s="2" customFormat="1" ht="12" customHeight="1" x14ac:dyDescent="0.25">
      <c r="C123" s="1"/>
      <c r="D123" s="44" t="s">
        <v>265</v>
      </c>
      <c r="E123" s="49" t="s">
        <v>207</v>
      </c>
      <c r="F123" s="62" t="s">
        <v>125</v>
      </c>
      <c r="G123" s="62" t="s">
        <v>266</v>
      </c>
      <c r="H123" s="20">
        <f t="shared" si="4"/>
        <v>0</v>
      </c>
      <c r="I123" s="24"/>
      <c r="J123" s="24"/>
      <c r="K123" s="24"/>
      <c r="L123" s="24"/>
      <c r="M123" s="1"/>
      <c r="N123" s="16"/>
      <c r="O123" s="16"/>
      <c r="P123" s="16"/>
      <c r="Q123" s="16"/>
      <c r="R123" s="16"/>
      <c r="S123" s="16"/>
      <c r="T123" s="21" t="s">
        <v>28</v>
      </c>
    </row>
    <row r="124" spans="3:20" s="2" customFormat="1" ht="12" customHeight="1" x14ac:dyDescent="0.25">
      <c r="C124" s="1"/>
      <c r="D124" s="44" t="s">
        <v>267</v>
      </c>
      <c r="E124" s="50" t="s">
        <v>210</v>
      </c>
      <c r="F124" s="62" t="s">
        <v>125</v>
      </c>
      <c r="G124" s="62" t="s">
        <v>268</v>
      </c>
      <c r="H124" s="20">
        <f t="shared" si="4"/>
        <v>0</v>
      </c>
      <c r="I124" s="24"/>
      <c r="J124" s="24"/>
      <c r="K124" s="24"/>
      <c r="L124" s="24"/>
      <c r="M124" s="1"/>
      <c r="N124" s="16"/>
      <c r="O124" s="16"/>
      <c r="P124" s="16"/>
      <c r="Q124" s="16"/>
      <c r="R124" s="16"/>
      <c r="S124" s="16"/>
      <c r="T124" s="21" t="s">
        <v>28</v>
      </c>
    </row>
    <row r="125" spans="3:20" s="2" customFormat="1" ht="12" customHeight="1" x14ac:dyDescent="0.25">
      <c r="C125" s="1"/>
      <c r="D125" s="44" t="s">
        <v>269</v>
      </c>
      <c r="E125" s="49" t="s">
        <v>213</v>
      </c>
      <c r="F125" s="62" t="s">
        <v>27</v>
      </c>
      <c r="G125" s="62" t="s">
        <v>270</v>
      </c>
      <c r="H125" s="20">
        <f t="shared" si="4"/>
        <v>0</v>
      </c>
      <c r="I125" s="24"/>
      <c r="J125" s="24"/>
      <c r="K125" s="24"/>
      <c r="L125" s="24"/>
      <c r="M125" s="1"/>
      <c r="N125" s="16"/>
      <c r="O125" s="16"/>
      <c r="P125" s="16"/>
      <c r="Q125" s="16"/>
      <c r="R125" s="16"/>
      <c r="S125" s="16"/>
      <c r="T125" s="21" t="s">
        <v>28</v>
      </c>
    </row>
    <row r="126" spans="3:20" s="2" customFormat="1" ht="12" customHeight="1" x14ac:dyDescent="0.25">
      <c r="C126" s="1"/>
      <c r="D126" s="17" t="s">
        <v>271</v>
      </c>
      <c r="E126" s="18" t="s">
        <v>272</v>
      </c>
      <c r="F126" s="19" t="s">
        <v>27</v>
      </c>
      <c r="G126" s="19" t="s">
        <v>273</v>
      </c>
      <c r="H126" s="20">
        <f t="shared" si="4"/>
        <v>7333.5690000000004</v>
      </c>
      <c r="I126" s="20">
        <f>SUM(I127,I128)</f>
        <v>5.3419999999999996</v>
      </c>
      <c r="J126" s="20">
        <f>SUM(J127,J128)</f>
        <v>3830.395</v>
      </c>
      <c r="K126" s="20">
        <f>SUM(K127,K128)</f>
        <v>2332.884</v>
      </c>
      <c r="L126" s="20">
        <f>SUM(L127,L128)</f>
        <v>1164.9480000000001</v>
      </c>
      <c r="M126" s="1"/>
      <c r="N126" s="16"/>
      <c r="O126" s="16"/>
      <c r="P126" s="16"/>
      <c r="Q126" s="16"/>
      <c r="R126" s="16"/>
      <c r="S126" s="16"/>
      <c r="T126" s="21" t="s">
        <v>28</v>
      </c>
    </row>
    <row r="127" spans="3:20" s="2" customFormat="1" ht="12" customHeight="1" x14ac:dyDescent="0.25">
      <c r="C127" s="1"/>
      <c r="D127" s="44" t="s">
        <v>274</v>
      </c>
      <c r="E127" s="48" t="s">
        <v>201</v>
      </c>
      <c r="F127" s="62" t="s">
        <v>27</v>
      </c>
      <c r="G127" s="62" t="s">
        <v>275</v>
      </c>
      <c r="H127" s="20">
        <f t="shared" si="4"/>
        <v>0</v>
      </c>
      <c r="I127" s="24"/>
      <c r="J127" s="24"/>
      <c r="K127" s="24"/>
      <c r="L127" s="24"/>
      <c r="M127" s="1"/>
      <c r="N127" s="16"/>
      <c r="O127" s="16"/>
      <c r="P127" s="16"/>
      <c r="Q127" s="16"/>
      <c r="R127" s="16"/>
      <c r="S127" s="16"/>
      <c r="T127" s="21" t="s">
        <v>28</v>
      </c>
    </row>
    <row r="128" spans="3:20" s="2" customFormat="1" ht="12" customHeight="1" x14ac:dyDescent="0.25">
      <c r="C128" s="1"/>
      <c r="D128" s="44" t="s">
        <v>276</v>
      </c>
      <c r="E128" s="48" t="s">
        <v>204</v>
      </c>
      <c r="F128" s="62" t="s">
        <v>27</v>
      </c>
      <c r="G128" s="62" t="s">
        <v>277</v>
      </c>
      <c r="H128" s="20">
        <f t="shared" si="4"/>
        <v>7333.5690000000004</v>
      </c>
      <c r="I128" s="20">
        <f>I130</f>
        <v>5.3419999999999996</v>
      </c>
      <c r="J128" s="20">
        <f>J130</f>
        <v>3830.395</v>
      </c>
      <c r="K128" s="20">
        <f>K130</f>
        <v>2332.884</v>
      </c>
      <c r="L128" s="20">
        <f>L130</f>
        <v>1164.9480000000001</v>
      </c>
      <c r="M128" s="1"/>
      <c r="N128" s="16"/>
      <c r="O128" s="16"/>
      <c r="P128" s="16"/>
      <c r="Q128" s="16"/>
      <c r="R128" s="16"/>
      <c r="S128" s="16"/>
      <c r="T128" s="21" t="s">
        <v>28</v>
      </c>
    </row>
    <row r="129" spans="3:20" s="2" customFormat="1" ht="12" customHeight="1" x14ac:dyDescent="0.25">
      <c r="C129" s="1"/>
      <c r="D129" s="44" t="s">
        <v>278</v>
      </c>
      <c r="E129" s="49" t="s">
        <v>279</v>
      </c>
      <c r="F129" s="62" t="s">
        <v>125</v>
      </c>
      <c r="G129" s="62" t="s">
        <v>280</v>
      </c>
      <c r="H129" s="20">
        <f t="shared" si="4"/>
        <v>61.722999999999999</v>
      </c>
      <c r="I129" s="24"/>
      <c r="J129" s="24">
        <f>J96</f>
        <v>61.722999999999999</v>
      </c>
      <c r="K129" s="24"/>
      <c r="L129" s="24"/>
      <c r="M129" s="1"/>
      <c r="N129" s="16"/>
      <c r="O129" s="16"/>
      <c r="P129" s="16"/>
      <c r="Q129" s="16"/>
      <c r="R129" s="16"/>
      <c r="S129" s="16"/>
      <c r="T129" s="21" t="s">
        <v>28</v>
      </c>
    </row>
    <row r="130" spans="3:20" s="2" customFormat="1" ht="12" customHeight="1" x14ac:dyDescent="0.25">
      <c r="C130" s="1"/>
      <c r="D130" s="44" t="s">
        <v>281</v>
      </c>
      <c r="E130" s="49" t="s">
        <v>213</v>
      </c>
      <c r="F130" s="62" t="s">
        <v>27</v>
      </c>
      <c r="G130" s="62" t="s">
        <v>282</v>
      </c>
      <c r="H130" s="20">
        <f t="shared" si="4"/>
        <v>7333.5690000000004</v>
      </c>
      <c r="I130" s="24">
        <f>I49</f>
        <v>5.3419999999999996</v>
      </c>
      <c r="J130" s="24">
        <f>J35+94.508+14.286</f>
        <v>3830.395</v>
      </c>
      <c r="K130" s="24">
        <f>K35+5.893+21.618+1.938</f>
        <v>2332.884</v>
      </c>
      <c r="L130" s="24">
        <f>L35</f>
        <v>1164.9480000000001</v>
      </c>
      <c r="M130" s="1"/>
      <c r="N130" s="16"/>
      <c r="O130" s="16"/>
      <c r="P130" s="16"/>
      <c r="Q130" s="16"/>
      <c r="R130" s="16"/>
      <c r="S130" s="16"/>
      <c r="T130" s="21" t="s">
        <v>28</v>
      </c>
    </row>
    <row r="131" spans="3:20" s="2" customFormat="1" ht="18" customHeight="1" x14ac:dyDescent="0.25">
      <c r="C131" s="1"/>
      <c r="D131" s="64" t="s">
        <v>283</v>
      </c>
      <c r="E131" s="65"/>
      <c r="F131" s="65"/>
      <c r="G131" s="13"/>
      <c r="H131" s="14"/>
      <c r="I131" s="14"/>
      <c r="J131" s="14"/>
      <c r="K131" s="14"/>
      <c r="L131" s="15"/>
      <c r="M131" s="1"/>
      <c r="N131" s="16"/>
      <c r="O131" s="16"/>
      <c r="P131" s="16"/>
      <c r="Q131" s="16"/>
      <c r="R131" s="16"/>
      <c r="S131" s="16"/>
      <c r="T131" s="16"/>
    </row>
    <row r="132" spans="3:20" s="2" customFormat="1" ht="24" customHeight="1" x14ac:dyDescent="0.25">
      <c r="C132" s="1"/>
      <c r="D132" s="17" t="s">
        <v>284</v>
      </c>
      <c r="E132" s="18" t="s">
        <v>285</v>
      </c>
      <c r="F132" s="19" t="s">
        <v>286</v>
      </c>
      <c r="G132" s="19" t="s">
        <v>287</v>
      </c>
      <c r="H132" s="20">
        <f t="shared" ref="H132:H152" si="5">SUM(I132:L132)</f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M132" s="1"/>
      <c r="N132" s="16"/>
      <c r="O132" s="16"/>
      <c r="P132" s="16"/>
      <c r="Q132" s="16"/>
      <c r="R132" s="16"/>
      <c r="S132" s="16"/>
      <c r="T132" s="21" t="s">
        <v>28</v>
      </c>
    </row>
    <row r="133" spans="3:20" s="2" customFormat="1" ht="12" customHeight="1" x14ac:dyDescent="0.25">
      <c r="C133" s="1"/>
      <c r="D133" s="44" t="s">
        <v>288</v>
      </c>
      <c r="E133" s="48" t="s">
        <v>201</v>
      </c>
      <c r="F133" s="62" t="s">
        <v>286</v>
      </c>
      <c r="G133" s="62" t="s">
        <v>289</v>
      </c>
      <c r="H133" s="20">
        <f t="shared" si="5"/>
        <v>0</v>
      </c>
      <c r="I133" s="24"/>
      <c r="J133" s="24"/>
      <c r="K133" s="24"/>
      <c r="L133" s="24"/>
      <c r="M133" s="1"/>
      <c r="N133" s="16"/>
      <c r="O133" s="16"/>
      <c r="P133" s="16"/>
      <c r="Q133" s="16"/>
      <c r="R133" s="16"/>
      <c r="S133" s="16"/>
      <c r="T133" s="21" t="s">
        <v>28</v>
      </c>
    </row>
    <row r="134" spans="3:20" s="2" customFormat="1" ht="12" customHeight="1" x14ac:dyDescent="0.25">
      <c r="C134" s="1"/>
      <c r="D134" s="44" t="s">
        <v>290</v>
      </c>
      <c r="E134" s="48" t="s">
        <v>204</v>
      </c>
      <c r="F134" s="62" t="s">
        <v>286</v>
      </c>
      <c r="G134" s="62" t="s">
        <v>291</v>
      </c>
      <c r="H134" s="20">
        <f t="shared" si="5"/>
        <v>0</v>
      </c>
      <c r="I134" s="20">
        <f>SUM(I135,I137)</f>
        <v>0</v>
      </c>
      <c r="J134" s="20">
        <f>SUM(J135,J137)</f>
        <v>0</v>
      </c>
      <c r="K134" s="20">
        <f>SUM(K135,K137)</f>
        <v>0</v>
      </c>
      <c r="L134" s="20">
        <f>SUM(L135,L137)</f>
        <v>0</v>
      </c>
      <c r="M134" s="1"/>
      <c r="N134" s="16"/>
      <c r="O134" s="16"/>
      <c r="P134" s="16"/>
      <c r="Q134" s="16"/>
      <c r="R134" s="16"/>
      <c r="S134" s="16"/>
      <c r="T134" s="21" t="s">
        <v>28</v>
      </c>
    </row>
    <row r="135" spans="3:20" s="2" customFormat="1" ht="12" customHeight="1" x14ac:dyDescent="0.25">
      <c r="C135" s="1"/>
      <c r="D135" s="44" t="s">
        <v>292</v>
      </c>
      <c r="E135" s="49" t="s">
        <v>207</v>
      </c>
      <c r="F135" s="62" t="s">
        <v>286</v>
      </c>
      <c r="G135" s="62" t="s">
        <v>293</v>
      </c>
      <c r="H135" s="20">
        <f t="shared" si="5"/>
        <v>0</v>
      </c>
      <c r="I135" s="24"/>
      <c r="J135" s="24"/>
      <c r="K135" s="24"/>
      <c r="L135" s="24"/>
      <c r="M135" s="1"/>
      <c r="N135" s="16"/>
      <c r="O135" s="16"/>
      <c r="P135" s="16"/>
      <c r="Q135" s="16"/>
      <c r="R135" s="16"/>
      <c r="S135" s="16"/>
      <c r="T135" s="21" t="s">
        <v>28</v>
      </c>
    </row>
    <row r="136" spans="3:20" s="2" customFormat="1" ht="12" customHeight="1" x14ac:dyDescent="0.25">
      <c r="C136" s="1"/>
      <c r="D136" s="44" t="s">
        <v>294</v>
      </c>
      <c r="E136" s="50" t="s">
        <v>295</v>
      </c>
      <c r="F136" s="62" t="s">
        <v>286</v>
      </c>
      <c r="G136" s="62" t="s">
        <v>296</v>
      </c>
      <c r="H136" s="20">
        <f t="shared" si="5"/>
        <v>0</v>
      </c>
      <c r="I136" s="24"/>
      <c r="J136" s="24"/>
      <c r="K136" s="24"/>
      <c r="L136" s="24"/>
      <c r="M136" s="1"/>
      <c r="N136" s="16"/>
      <c r="O136" s="16"/>
      <c r="P136" s="16"/>
      <c r="Q136" s="16"/>
      <c r="R136" s="16"/>
      <c r="S136" s="16"/>
      <c r="T136" s="21" t="s">
        <v>28</v>
      </c>
    </row>
    <row r="137" spans="3:20" s="2" customFormat="1" ht="12" customHeight="1" x14ac:dyDescent="0.25">
      <c r="C137" s="1"/>
      <c r="D137" s="44" t="s">
        <v>297</v>
      </c>
      <c r="E137" s="49" t="s">
        <v>213</v>
      </c>
      <c r="F137" s="62" t="s">
        <v>286</v>
      </c>
      <c r="G137" s="62" t="s">
        <v>298</v>
      </c>
      <c r="H137" s="20">
        <f t="shared" si="5"/>
        <v>0</v>
      </c>
      <c r="I137" s="24"/>
      <c r="J137" s="24"/>
      <c r="K137" s="24"/>
      <c r="L137" s="24"/>
      <c r="M137" s="1"/>
      <c r="N137" s="16"/>
      <c r="O137" s="16"/>
      <c r="P137" s="16"/>
      <c r="Q137" s="16"/>
      <c r="R137" s="16"/>
      <c r="S137" s="16"/>
      <c r="T137" s="21" t="s">
        <v>28</v>
      </c>
    </row>
    <row r="138" spans="3:20" s="2" customFormat="1" ht="12" customHeight="1" x14ac:dyDescent="0.25">
      <c r="C138" s="1"/>
      <c r="D138" s="17" t="s">
        <v>299</v>
      </c>
      <c r="E138" s="18" t="s">
        <v>300</v>
      </c>
      <c r="F138" s="19" t="s">
        <v>286</v>
      </c>
      <c r="G138" s="19" t="s">
        <v>301</v>
      </c>
      <c r="H138" s="20">
        <f t="shared" si="5"/>
        <v>0</v>
      </c>
      <c r="I138" s="20">
        <f>SUM(I139,I144)</f>
        <v>0</v>
      </c>
      <c r="J138" s="20">
        <f>SUM(J139,J144)</f>
        <v>0</v>
      </c>
      <c r="K138" s="20">
        <f>SUM(K139,K144)</f>
        <v>0</v>
      </c>
      <c r="L138" s="20">
        <f>SUM(L139,L144)</f>
        <v>0</v>
      </c>
      <c r="M138" s="1"/>
      <c r="N138" s="16"/>
      <c r="O138" s="16"/>
      <c r="P138" s="16"/>
      <c r="Q138" s="16"/>
      <c r="R138" s="16"/>
      <c r="S138" s="16"/>
      <c r="T138" s="21" t="s">
        <v>28</v>
      </c>
    </row>
    <row r="139" spans="3:20" s="2" customFormat="1" ht="12" customHeight="1" x14ac:dyDescent="0.25">
      <c r="C139" s="1"/>
      <c r="D139" s="44" t="s">
        <v>302</v>
      </c>
      <c r="E139" s="48" t="s">
        <v>201</v>
      </c>
      <c r="F139" s="62" t="s">
        <v>286</v>
      </c>
      <c r="G139" s="62" t="s">
        <v>303</v>
      </c>
      <c r="H139" s="20">
        <f t="shared" si="5"/>
        <v>0</v>
      </c>
      <c r="I139" s="20">
        <f>SUM(I140:I141)</f>
        <v>0</v>
      </c>
      <c r="J139" s="20">
        <f>SUM(J140:J141)</f>
        <v>0</v>
      </c>
      <c r="K139" s="20">
        <f>SUM(K140:K141)</f>
        <v>0</v>
      </c>
      <c r="L139" s="20">
        <f>SUM(L140:L141)</f>
        <v>0</v>
      </c>
      <c r="M139" s="1"/>
      <c r="N139" s="16"/>
      <c r="O139" s="16"/>
      <c r="P139" s="16"/>
      <c r="Q139" s="16"/>
      <c r="R139" s="16"/>
      <c r="S139" s="16"/>
      <c r="T139" s="21" t="s">
        <v>28</v>
      </c>
    </row>
    <row r="140" spans="3:20" s="2" customFormat="1" ht="12" customHeight="1" x14ac:dyDescent="0.25">
      <c r="C140" s="1"/>
      <c r="D140" s="44" t="s">
        <v>304</v>
      </c>
      <c r="E140" s="49" t="s">
        <v>222</v>
      </c>
      <c r="F140" s="62" t="s">
        <v>286</v>
      </c>
      <c r="G140" s="62" t="s">
        <v>305</v>
      </c>
      <c r="H140" s="20">
        <f t="shared" si="5"/>
        <v>0</v>
      </c>
      <c r="I140" s="24"/>
      <c r="J140" s="24"/>
      <c r="K140" s="24"/>
      <c r="L140" s="24"/>
      <c r="M140" s="1"/>
      <c r="N140" s="16"/>
      <c r="O140" s="16"/>
      <c r="P140" s="16"/>
      <c r="Q140" s="16"/>
      <c r="R140" s="16"/>
      <c r="S140" s="16"/>
      <c r="T140" s="21" t="s">
        <v>28</v>
      </c>
    </row>
    <row r="141" spans="3:20" s="2" customFormat="1" ht="12" customHeight="1" x14ac:dyDescent="0.25">
      <c r="C141" s="1"/>
      <c r="D141" s="44" t="s">
        <v>306</v>
      </c>
      <c r="E141" s="49" t="s">
        <v>225</v>
      </c>
      <c r="F141" s="62" t="s">
        <v>286</v>
      </c>
      <c r="G141" s="62" t="s">
        <v>307</v>
      </c>
      <c r="H141" s="20">
        <f t="shared" si="5"/>
        <v>0</v>
      </c>
      <c r="I141" s="20">
        <f>SUM(I142:I143)</f>
        <v>0</v>
      </c>
      <c r="J141" s="20">
        <f>SUM(J142:J143)</f>
        <v>0</v>
      </c>
      <c r="K141" s="20">
        <f>SUM(K142:K143)</f>
        <v>0</v>
      </c>
      <c r="L141" s="20">
        <f>SUM(L142:L143)</f>
        <v>0</v>
      </c>
      <c r="M141" s="1"/>
      <c r="N141" s="16"/>
      <c r="O141" s="16"/>
      <c r="P141" s="16"/>
      <c r="Q141" s="16"/>
      <c r="R141" s="16"/>
      <c r="S141" s="16"/>
      <c r="T141" s="21" t="s">
        <v>28</v>
      </c>
    </row>
    <row r="142" spans="3:20" s="2" customFormat="1" ht="12" customHeight="1" x14ac:dyDescent="0.25">
      <c r="C142" s="1"/>
      <c r="D142" s="44" t="s">
        <v>308</v>
      </c>
      <c r="E142" s="50" t="s">
        <v>231</v>
      </c>
      <c r="F142" s="62" t="s">
        <v>286</v>
      </c>
      <c r="G142" s="62" t="s">
        <v>309</v>
      </c>
      <c r="H142" s="20">
        <f t="shared" si="5"/>
        <v>0</v>
      </c>
      <c r="I142" s="24"/>
      <c r="J142" s="24"/>
      <c r="K142" s="24"/>
      <c r="L142" s="24"/>
      <c r="M142" s="1"/>
      <c r="N142" s="16"/>
      <c r="O142" s="16"/>
      <c r="P142" s="16"/>
      <c r="Q142" s="16"/>
      <c r="R142" s="16"/>
      <c r="S142" s="16"/>
      <c r="T142" s="21" t="s">
        <v>28</v>
      </c>
    </row>
    <row r="143" spans="3:20" s="2" customFormat="1" ht="12" customHeight="1" x14ac:dyDescent="0.25">
      <c r="C143" s="1"/>
      <c r="D143" s="44" t="s">
        <v>310</v>
      </c>
      <c r="E143" s="50" t="s">
        <v>311</v>
      </c>
      <c r="F143" s="62" t="s">
        <v>286</v>
      </c>
      <c r="G143" s="62" t="s">
        <v>312</v>
      </c>
      <c r="H143" s="20">
        <f t="shared" si="5"/>
        <v>0</v>
      </c>
      <c r="I143" s="24"/>
      <c r="J143" s="24"/>
      <c r="K143" s="24"/>
      <c r="L143" s="24"/>
      <c r="M143" s="1"/>
      <c r="N143" s="16"/>
      <c r="O143" s="16"/>
      <c r="P143" s="16"/>
      <c r="Q143" s="16"/>
      <c r="R143" s="16"/>
      <c r="S143" s="16"/>
      <c r="T143" s="21" t="s">
        <v>28</v>
      </c>
    </row>
    <row r="144" spans="3:20" s="2" customFormat="1" ht="12" customHeight="1" x14ac:dyDescent="0.25">
      <c r="C144" s="1"/>
      <c r="D144" s="44" t="s">
        <v>313</v>
      </c>
      <c r="E144" s="48" t="s">
        <v>263</v>
      </c>
      <c r="F144" s="62" t="s">
        <v>286</v>
      </c>
      <c r="G144" s="62" t="s">
        <v>314</v>
      </c>
      <c r="H144" s="20">
        <f t="shared" si="5"/>
        <v>0</v>
      </c>
      <c r="I144" s="20">
        <f>SUM(I145,I147)</f>
        <v>0</v>
      </c>
      <c r="J144" s="20">
        <f>SUM(J145,J147)</f>
        <v>0</v>
      </c>
      <c r="K144" s="20">
        <f>SUM(K145,K147)</f>
        <v>0</v>
      </c>
      <c r="L144" s="20">
        <f>SUM(L145,L147)</f>
        <v>0</v>
      </c>
      <c r="M144" s="1"/>
      <c r="N144" s="16"/>
      <c r="O144" s="16"/>
      <c r="P144" s="16"/>
      <c r="Q144" s="16"/>
      <c r="R144" s="16"/>
      <c r="S144" s="16"/>
      <c r="T144" s="21" t="s">
        <v>28</v>
      </c>
    </row>
    <row r="145" spans="3:20" s="2" customFormat="1" ht="12" customHeight="1" x14ac:dyDescent="0.25">
      <c r="C145" s="1"/>
      <c r="D145" s="44" t="s">
        <v>315</v>
      </c>
      <c r="E145" s="49" t="s">
        <v>207</v>
      </c>
      <c r="F145" s="62" t="s">
        <v>286</v>
      </c>
      <c r="G145" s="62" t="s">
        <v>316</v>
      </c>
      <c r="H145" s="20">
        <f t="shared" si="5"/>
        <v>0</v>
      </c>
      <c r="I145" s="24"/>
      <c r="J145" s="24"/>
      <c r="K145" s="24"/>
      <c r="L145" s="24"/>
      <c r="M145" s="1"/>
      <c r="N145" s="16"/>
      <c r="O145" s="16"/>
      <c r="P145" s="16"/>
      <c r="Q145" s="16"/>
      <c r="R145" s="16"/>
      <c r="S145" s="16"/>
      <c r="T145" s="21" t="s">
        <v>28</v>
      </c>
    </row>
    <row r="146" spans="3:20" s="2" customFormat="1" ht="12" customHeight="1" x14ac:dyDescent="0.25">
      <c r="C146" s="1"/>
      <c r="D146" s="44" t="s">
        <v>317</v>
      </c>
      <c r="E146" s="50" t="s">
        <v>295</v>
      </c>
      <c r="F146" s="62" t="s">
        <v>286</v>
      </c>
      <c r="G146" s="62" t="s">
        <v>318</v>
      </c>
      <c r="H146" s="20">
        <f t="shared" si="5"/>
        <v>0</v>
      </c>
      <c r="I146" s="24"/>
      <c r="J146" s="24"/>
      <c r="K146" s="24"/>
      <c r="L146" s="24"/>
      <c r="M146" s="1"/>
      <c r="N146" s="16"/>
      <c r="O146" s="16"/>
      <c r="P146" s="16"/>
      <c r="Q146" s="16"/>
      <c r="R146" s="16"/>
      <c r="S146" s="16"/>
      <c r="T146" s="21" t="s">
        <v>28</v>
      </c>
    </row>
    <row r="147" spans="3:20" s="2" customFormat="1" ht="12" customHeight="1" x14ac:dyDescent="0.25">
      <c r="C147" s="1"/>
      <c r="D147" s="44" t="s">
        <v>319</v>
      </c>
      <c r="E147" s="49" t="s">
        <v>213</v>
      </c>
      <c r="F147" s="62" t="s">
        <v>286</v>
      </c>
      <c r="G147" s="62" t="s">
        <v>320</v>
      </c>
      <c r="H147" s="20">
        <f t="shared" si="5"/>
        <v>0</v>
      </c>
      <c r="I147" s="24"/>
      <c r="J147" s="24"/>
      <c r="K147" s="24"/>
      <c r="L147" s="24"/>
      <c r="M147" s="1"/>
      <c r="N147" s="16"/>
      <c r="O147" s="16"/>
      <c r="P147" s="16"/>
      <c r="Q147" s="16"/>
      <c r="R147" s="16"/>
      <c r="S147" s="16"/>
      <c r="T147" s="21" t="s">
        <v>28</v>
      </c>
    </row>
    <row r="148" spans="3:20" s="2" customFormat="1" ht="12" customHeight="1" x14ac:dyDescent="0.25">
      <c r="C148" s="1"/>
      <c r="D148" s="17" t="s">
        <v>321</v>
      </c>
      <c r="E148" s="18" t="s">
        <v>322</v>
      </c>
      <c r="F148" s="19" t="s">
        <v>286</v>
      </c>
      <c r="G148" s="19" t="s">
        <v>323</v>
      </c>
      <c r="H148" s="20">
        <f t="shared" si="5"/>
        <v>4983.7282060200005</v>
      </c>
      <c r="I148" s="20">
        <f>SUM(I149:I150)</f>
        <v>0.68860516799999993</v>
      </c>
      <c r="J148" s="20">
        <f>SUM(J149:J150)</f>
        <v>4532.1550647240001</v>
      </c>
      <c r="K148" s="20">
        <f>SUM(K149:K150)</f>
        <v>300.71807913600003</v>
      </c>
      <c r="L148" s="20">
        <f>SUM(L149:L150)</f>
        <v>150.16645699200001</v>
      </c>
      <c r="M148" s="1"/>
      <c r="N148" s="16"/>
      <c r="O148" s="16"/>
      <c r="P148" s="16"/>
      <c r="Q148" s="16"/>
      <c r="R148" s="16"/>
      <c r="S148" s="16"/>
      <c r="T148" s="21" t="s">
        <v>28</v>
      </c>
    </row>
    <row r="149" spans="3:20" s="2" customFormat="1" ht="12" customHeight="1" x14ac:dyDescent="0.25">
      <c r="C149" s="1"/>
      <c r="D149" s="44" t="s">
        <v>324</v>
      </c>
      <c r="E149" s="48" t="s">
        <v>201</v>
      </c>
      <c r="F149" s="62" t="s">
        <v>286</v>
      </c>
      <c r="G149" s="62" t="s">
        <v>325</v>
      </c>
      <c r="H149" s="20">
        <f t="shared" si="5"/>
        <v>0</v>
      </c>
      <c r="I149" s="24"/>
      <c r="J149" s="24"/>
      <c r="K149" s="24"/>
      <c r="L149" s="24"/>
      <c r="M149" s="1"/>
      <c r="N149" s="16"/>
      <c r="O149" s="16"/>
      <c r="P149" s="16"/>
      <c r="Q149" s="16"/>
      <c r="R149" s="16"/>
      <c r="S149" s="16"/>
      <c r="T149" s="21" t="s">
        <v>28</v>
      </c>
    </row>
    <row r="150" spans="3:20" s="2" customFormat="1" ht="12" customHeight="1" x14ac:dyDescent="0.25">
      <c r="C150" s="1"/>
      <c r="D150" s="44" t="s">
        <v>326</v>
      </c>
      <c r="E150" s="48" t="s">
        <v>204</v>
      </c>
      <c r="F150" s="62" t="s">
        <v>286</v>
      </c>
      <c r="G150" s="62" t="s">
        <v>327</v>
      </c>
      <c r="H150" s="20">
        <f t="shared" si="5"/>
        <v>4983.7282060200005</v>
      </c>
      <c r="I150" s="20">
        <f>SUM(I151:I152)</f>
        <v>0.68860516799999993</v>
      </c>
      <c r="J150" s="20">
        <f>SUM(J151:J152)</f>
        <v>4532.1550647240001</v>
      </c>
      <c r="K150" s="20">
        <f>SUM(K151:K152)</f>
        <v>300.71807913600003</v>
      </c>
      <c r="L150" s="20">
        <f>SUM(L151:L152)</f>
        <v>150.16645699200001</v>
      </c>
      <c r="M150" s="1"/>
      <c r="N150" s="16"/>
      <c r="O150" s="16"/>
      <c r="P150" s="16"/>
      <c r="Q150" s="16"/>
      <c r="R150" s="16"/>
      <c r="S150" s="16"/>
      <c r="T150" s="21" t="s">
        <v>28</v>
      </c>
    </row>
    <row r="151" spans="3:20" s="2" customFormat="1" ht="12" customHeight="1" x14ac:dyDescent="0.25">
      <c r="C151" s="1"/>
      <c r="D151" s="44" t="s">
        <v>328</v>
      </c>
      <c r="E151" s="49" t="s">
        <v>279</v>
      </c>
      <c r="F151" s="62" t="s">
        <v>286</v>
      </c>
      <c r="G151" s="62" t="s">
        <v>329</v>
      </c>
      <c r="H151" s="20">
        <f t="shared" si="5"/>
        <v>4038.4018276439997</v>
      </c>
      <c r="I151" s="24"/>
      <c r="J151" s="24">
        <f>J129*54523.19*1.2/1000</f>
        <v>4038.4018276439997</v>
      </c>
      <c r="K151" s="24"/>
      <c r="L151" s="24"/>
      <c r="M151" s="1"/>
      <c r="N151" s="16"/>
      <c r="O151" s="16"/>
      <c r="P151" s="16"/>
      <c r="Q151" s="16"/>
      <c r="R151" s="16"/>
      <c r="S151" s="16"/>
      <c r="T151" s="21" t="s">
        <v>28</v>
      </c>
    </row>
    <row r="152" spans="3:20" s="2" customFormat="1" ht="12" customHeight="1" x14ac:dyDescent="0.25">
      <c r="C152" s="1"/>
      <c r="D152" s="44" t="s">
        <v>330</v>
      </c>
      <c r="E152" s="49" t="s">
        <v>213</v>
      </c>
      <c r="F152" s="62" t="s">
        <v>286</v>
      </c>
      <c r="G152" s="62" t="s">
        <v>331</v>
      </c>
      <c r="H152" s="20">
        <f t="shared" si="5"/>
        <v>945.32637837599998</v>
      </c>
      <c r="I152" s="24">
        <f>I130*107.42*1.2/1000</f>
        <v>0.68860516799999993</v>
      </c>
      <c r="J152" s="24">
        <f>J130*107.42*1.2/1000</f>
        <v>493.75323708000002</v>
      </c>
      <c r="K152" s="24">
        <f>K130*107.42*1.2/1000</f>
        <v>300.71807913600003</v>
      </c>
      <c r="L152" s="24">
        <f>L130*107.42*1.2/1000</f>
        <v>150.16645699200001</v>
      </c>
      <c r="M152" s="1"/>
      <c r="N152" s="16"/>
      <c r="O152" s="16"/>
      <c r="P152" s="16"/>
      <c r="Q152" s="16"/>
      <c r="R152" s="16"/>
      <c r="S152" s="16"/>
      <c r="T152" s="21" t="s">
        <v>28</v>
      </c>
    </row>
  </sheetData>
  <mergeCells count="11">
    <mergeCell ref="D14:F14"/>
    <mergeCell ref="D54:F54"/>
    <mergeCell ref="D94:F94"/>
    <mergeCell ref="D98:F98"/>
    <mergeCell ref="D131:F131"/>
    <mergeCell ref="I11:L11"/>
    <mergeCell ref="D11:D12"/>
    <mergeCell ref="E11:E12"/>
    <mergeCell ref="F11:F12"/>
    <mergeCell ref="G11:G12"/>
    <mergeCell ref="H11:H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opLeftCell="C7" workbookViewId="0">
      <selection activeCell="X112" sqref="X112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60.2851562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16384" width="9.140625" style="2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spans="1:20" ht="10.5" hidden="1" customHeight="1" x14ac:dyDescent="0.25"/>
    <row r="5" spans="1:20" ht="10.5" hidden="1" customHeight="1" x14ac:dyDescent="0.25">
      <c r="A5" s="5"/>
    </row>
    <row r="6" spans="1:20" ht="10.5" hidden="1" customHeight="1" x14ac:dyDescent="0.25">
      <c r="A6" s="5"/>
    </row>
    <row r="7" spans="1:20" ht="6" customHeight="1" x14ac:dyDescent="0.25">
      <c r="A7" s="5"/>
    </row>
    <row r="8" spans="1:20" ht="12" customHeight="1" x14ac:dyDescent="0.25">
      <c r="A8" s="5"/>
      <c r="D8" s="41" t="s">
        <v>12</v>
      </c>
      <c r="E8" s="41"/>
      <c r="F8" s="7"/>
      <c r="G8" s="7"/>
      <c r="H8" s="7"/>
      <c r="I8" s="7"/>
      <c r="J8" s="7"/>
      <c r="K8" s="7"/>
    </row>
    <row r="9" spans="1:20" ht="12" customHeight="1" x14ac:dyDescent="0.25">
      <c r="D9" s="43" t="str">
        <f>IF(ORG="","Не определено",ORG)</f>
        <v>ООО "КВЭП"</v>
      </c>
      <c r="E9" s="43"/>
    </row>
    <row r="10" spans="1:20" ht="15" customHeight="1" x14ac:dyDescent="0.25">
      <c r="D10" s="9"/>
      <c r="E10" s="9"/>
      <c r="F10" s="7"/>
      <c r="G10" s="7"/>
      <c r="H10" s="7"/>
      <c r="I10" s="7"/>
      <c r="J10" s="7"/>
      <c r="K10" s="7"/>
      <c r="L10" s="40" t="s">
        <v>13</v>
      </c>
    </row>
    <row r="11" spans="1:20" ht="15" customHeight="1" x14ac:dyDescent="0.25"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  <c r="I11" s="66" t="s">
        <v>19</v>
      </c>
      <c r="J11" s="66"/>
      <c r="K11" s="66"/>
      <c r="L11" s="66"/>
    </row>
    <row r="12" spans="1:20" ht="15" customHeight="1" x14ac:dyDescent="0.25">
      <c r="D12" s="66"/>
      <c r="E12" s="66"/>
      <c r="F12" s="66"/>
      <c r="G12" s="66"/>
      <c r="H12" s="66"/>
      <c r="I12" s="63" t="s">
        <v>20</v>
      </c>
      <c r="J12" s="63" t="s">
        <v>21</v>
      </c>
      <c r="K12" s="63" t="s">
        <v>22</v>
      </c>
      <c r="L12" s="63" t="s">
        <v>23</v>
      </c>
    </row>
    <row r="13" spans="1:20" ht="12" customHeight="1" x14ac:dyDescent="0.25">
      <c r="D13" s="12">
        <v>0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</row>
    <row r="14" spans="1:20" ht="18" customHeight="1" x14ac:dyDescent="0.25">
      <c r="D14" s="64" t="s">
        <v>24</v>
      </c>
      <c r="E14" s="65"/>
      <c r="F14" s="65"/>
      <c r="G14" s="13"/>
      <c r="H14" s="14"/>
      <c r="I14" s="14"/>
      <c r="J14" s="14"/>
      <c r="K14" s="14"/>
      <c r="L14" s="15"/>
      <c r="N14" s="16"/>
      <c r="O14" s="16"/>
      <c r="P14" s="16"/>
      <c r="Q14" s="16"/>
      <c r="R14" s="16"/>
      <c r="S14" s="16"/>
      <c r="T14" s="16"/>
    </row>
    <row r="15" spans="1:20" ht="12" customHeight="1" x14ac:dyDescent="0.25">
      <c r="D15" s="17" t="s">
        <v>25</v>
      </c>
      <c r="E15" s="18" t="s">
        <v>26</v>
      </c>
      <c r="F15" s="19" t="s">
        <v>27</v>
      </c>
      <c r="G15" s="19">
        <v>10</v>
      </c>
      <c r="H15" s="20">
        <f>SUM(I15:L15)</f>
        <v>8055.213999999999</v>
      </c>
      <c r="I15" s="20">
        <f>SUM(I16,I17,I20,I23)</f>
        <v>1052.463</v>
      </c>
      <c r="J15" s="20">
        <f>SUM(J16,J17,J20,J23)</f>
        <v>5189.6009999999997</v>
      </c>
      <c r="K15" s="20">
        <f>SUM(K16,K17,K20,K23)</f>
        <v>1813.1499999999999</v>
      </c>
      <c r="L15" s="20">
        <f>SUM(L16,L17,L20,L23)</f>
        <v>0</v>
      </c>
      <c r="N15" s="16"/>
      <c r="O15" s="16"/>
      <c r="P15" s="16"/>
      <c r="Q15" s="16"/>
      <c r="R15" s="16"/>
      <c r="S15" s="16"/>
      <c r="T15" s="21" t="s">
        <v>28</v>
      </c>
    </row>
    <row r="16" spans="1:20" ht="12" customHeight="1" x14ac:dyDescent="0.25">
      <c r="D16" s="44" t="s">
        <v>29</v>
      </c>
      <c r="E16" s="48" t="s">
        <v>30</v>
      </c>
      <c r="F16" s="63" t="s">
        <v>27</v>
      </c>
      <c r="G16" s="63">
        <v>20</v>
      </c>
      <c r="H16" s="20">
        <f>SUM(I16:L16)</f>
        <v>0</v>
      </c>
      <c r="I16" s="24"/>
      <c r="J16" s="24"/>
      <c r="K16" s="24"/>
      <c r="L16" s="24"/>
      <c r="N16" s="16"/>
      <c r="O16" s="16"/>
      <c r="P16" s="16"/>
      <c r="Q16" s="16"/>
      <c r="R16" s="16"/>
      <c r="S16" s="16"/>
      <c r="T16" s="21" t="s">
        <v>28</v>
      </c>
    </row>
    <row r="17" spans="3:20" ht="12" customHeight="1" x14ac:dyDescent="0.25">
      <c r="D17" s="44" t="s">
        <v>31</v>
      </c>
      <c r="E17" s="48" t="s">
        <v>32</v>
      </c>
      <c r="F17" s="63" t="s">
        <v>27</v>
      </c>
      <c r="G17" s="63">
        <v>30</v>
      </c>
      <c r="H17" s="20">
        <f>SUM(I17:L17)</f>
        <v>0</v>
      </c>
      <c r="I17" s="20">
        <f>SUM(I18:I19)</f>
        <v>0</v>
      </c>
      <c r="J17" s="20">
        <f>SUM(J18:J19)</f>
        <v>0</v>
      </c>
      <c r="K17" s="20">
        <f>SUM(K18:K19)</f>
        <v>0</v>
      </c>
      <c r="L17" s="20">
        <f>SUM(L18:L19)</f>
        <v>0</v>
      </c>
      <c r="N17" s="16"/>
      <c r="O17" s="16"/>
      <c r="P17" s="16"/>
      <c r="Q17" s="16"/>
      <c r="R17" s="16"/>
      <c r="S17" s="16"/>
      <c r="T17" s="21" t="s">
        <v>28</v>
      </c>
    </row>
    <row r="18" spans="3:20" ht="12" hidden="1" customHeight="1" x14ac:dyDescent="0.25">
      <c r="D18" s="47"/>
      <c r="E18" s="26"/>
      <c r="F18" s="46"/>
      <c r="G18" s="46"/>
      <c r="H18" s="28"/>
      <c r="I18" s="28"/>
      <c r="J18" s="28"/>
      <c r="K18" s="28"/>
      <c r="L18" s="29"/>
      <c r="N18" s="21" t="s">
        <v>33</v>
      </c>
      <c r="O18" s="16"/>
      <c r="P18" s="16"/>
      <c r="Q18" s="16"/>
      <c r="R18" s="16"/>
      <c r="S18" s="16"/>
      <c r="T18" s="16"/>
    </row>
    <row r="19" spans="3:20" ht="12" customHeight="1" x14ac:dyDescent="0.25">
      <c r="D19" s="45"/>
      <c r="E19" s="26" t="s">
        <v>34</v>
      </c>
      <c r="F19" s="46"/>
      <c r="G19" s="46"/>
      <c r="H19" s="28"/>
      <c r="I19" s="28"/>
      <c r="J19" s="28"/>
      <c r="K19" s="28"/>
      <c r="L19" s="29"/>
      <c r="N19" s="16"/>
      <c r="O19" s="16"/>
      <c r="P19" s="16"/>
      <c r="Q19" s="16"/>
      <c r="R19" s="16"/>
      <c r="S19" s="16"/>
      <c r="T19" s="31" t="s">
        <v>35</v>
      </c>
    </row>
    <row r="20" spans="3:20" ht="12" customHeight="1" x14ac:dyDescent="0.25">
      <c r="D20" s="44" t="s">
        <v>36</v>
      </c>
      <c r="E20" s="48" t="s">
        <v>37</v>
      </c>
      <c r="F20" s="63" t="s">
        <v>27</v>
      </c>
      <c r="G20" s="63" t="s">
        <v>38</v>
      </c>
      <c r="H20" s="20">
        <f>SUM(I20:L20)</f>
        <v>0</v>
      </c>
      <c r="I20" s="20">
        <f>SUM(I21:I22)</f>
        <v>0</v>
      </c>
      <c r="J20" s="20">
        <f>SUM(J21:J22)</f>
        <v>0</v>
      </c>
      <c r="K20" s="20">
        <f>SUM(K21:K22)</f>
        <v>0</v>
      </c>
      <c r="L20" s="20">
        <f>SUM(L21:L22)</f>
        <v>0</v>
      </c>
      <c r="N20" s="16"/>
      <c r="O20" s="16"/>
      <c r="P20" s="16"/>
      <c r="Q20" s="16"/>
      <c r="R20" s="16"/>
      <c r="S20" s="16"/>
      <c r="T20" s="21" t="s">
        <v>28</v>
      </c>
    </row>
    <row r="21" spans="3:20" ht="12" hidden="1" customHeight="1" x14ac:dyDescent="0.25">
      <c r="D21" s="47"/>
      <c r="E21" s="26"/>
      <c r="F21" s="46"/>
      <c r="G21" s="46"/>
      <c r="H21" s="28"/>
      <c r="I21" s="28"/>
      <c r="J21" s="28"/>
      <c r="K21" s="28"/>
      <c r="L21" s="29"/>
      <c r="N21" s="21" t="s">
        <v>33</v>
      </c>
      <c r="O21" s="16"/>
      <c r="P21" s="16"/>
      <c r="Q21" s="16"/>
      <c r="R21" s="16"/>
      <c r="S21" s="16"/>
      <c r="T21" s="16"/>
    </row>
    <row r="22" spans="3:20" ht="12" customHeight="1" x14ac:dyDescent="0.25">
      <c r="D22" s="45"/>
      <c r="E22" s="26" t="s">
        <v>34</v>
      </c>
      <c r="F22" s="46"/>
      <c r="G22" s="46"/>
      <c r="H22" s="28"/>
      <c r="I22" s="28"/>
      <c r="J22" s="28"/>
      <c r="K22" s="28"/>
      <c r="L22" s="29"/>
      <c r="N22" s="16"/>
      <c r="O22" s="16"/>
      <c r="P22" s="16"/>
      <c r="Q22" s="16"/>
      <c r="R22" s="16"/>
      <c r="S22" s="16"/>
      <c r="T22" s="31" t="s">
        <v>39</v>
      </c>
    </row>
    <row r="23" spans="3:20" ht="12" customHeight="1" x14ac:dyDescent="0.25">
      <c r="D23" s="44" t="s">
        <v>40</v>
      </c>
      <c r="E23" s="48" t="s">
        <v>41</v>
      </c>
      <c r="F23" s="63" t="s">
        <v>27</v>
      </c>
      <c r="G23" s="63" t="s">
        <v>42</v>
      </c>
      <c r="H23" s="20">
        <f>SUM(I23:L23)</f>
        <v>8055.213999999999</v>
      </c>
      <c r="I23" s="20">
        <f>SUM(I24:I28)</f>
        <v>1052.463</v>
      </c>
      <c r="J23" s="20">
        <f>SUM(J24:J28)</f>
        <v>5189.6009999999997</v>
      </c>
      <c r="K23" s="20">
        <f>SUM(K24:K28)</f>
        <v>1813.1499999999999</v>
      </c>
      <c r="L23" s="20">
        <f>SUM(L24:L28)</f>
        <v>0</v>
      </c>
      <c r="N23" s="16"/>
      <c r="O23" s="16"/>
      <c r="P23" s="16"/>
      <c r="Q23" s="16"/>
      <c r="R23" s="16"/>
      <c r="S23" s="16"/>
      <c r="T23" s="21" t="s">
        <v>28</v>
      </c>
    </row>
    <row r="24" spans="3:20" ht="12" hidden="1" customHeight="1" x14ac:dyDescent="0.25">
      <c r="D24" s="47"/>
      <c r="E24" s="26"/>
      <c r="F24" s="46"/>
      <c r="G24" s="46"/>
      <c r="H24" s="28"/>
      <c r="I24" s="28"/>
      <c r="J24" s="28"/>
      <c r="K24" s="28"/>
      <c r="L24" s="29"/>
      <c r="N24" s="21" t="s">
        <v>33</v>
      </c>
      <c r="O24" s="16"/>
      <c r="P24" s="16"/>
      <c r="Q24" s="16"/>
      <c r="R24" s="16"/>
      <c r="S24" s="16"/>
      <c r="T24" s="16"/>
    </row>
    <row r="25" spans="3:20" s="1" customFormat="1" ht="12" customHeight="1" x14ac:dyDescent="0.15">
      <c r="C25" s="32" t="s">
        <v>43</v>
      </c>
      <c r="D25" s="44" t="str">
        <f>"1.4."&amp;N25</f>
        <v>1.4.1</v>
      </c>
      <c r="E25" s="52" t="s">
        <v>44</v>
      </c>
      <c r="F25" s="63" t="s">
        <v>27</v>
      </c>
      <c r="G25" s="63" t="s">
        <v>42</v>
      </c>
      <c r="H25" s="20">
        <f>SUM(I25:L25)</f>
        <v>7483.3749999999991</v>
      </c>
      <c r="I25" s="24">
        <v>1052.463</v>
      </c>
      <c r="J25" s="24">
        <v>5189.6009999999997</v>
      </c>
      <c r="K25" s="24">
        <v>1241.3109999999999</v>
      </c>
      <c r="L25" s="24"/>
      <c r="N25" s="21" t="s">
        <v>25</v>
      </c>
      <c r="O25" s="34" t="s">
        <v>44</v>
      </c>
      <c r="P25" s="34" t="s">
        <v>45</v>
      </c>
      <c r="Q25" s="34" t="s">
        <v>46</v>
      </c>
      <c r="R25" s="34" t="s">
        <v>47</v>
      </c>
      <c r="S25" s="21" t="s">
        <v>48</v>
      </c>
      <c r="T25" s="21" t="s">
        <v>49</v>
      </c>
    </row>
    <row r="26" spans="3:20" s="1" customFormat="1" ht="12" customHeight="1" x14ac:dyDescent="0.15">
      <c r="C26" s="32" t="s">
        <v>43</v>
      </c>
      <c r="D26" s="44" t="str">
        <f>"1.4."&amp;N26</f>
        <v>1.4.2</v>
      </c>
      <c r="E26" s="52" t="s">
        <v>50</v>
      </c>
      <c r="F26" s="63" t="s">
        <v>27</v>
      </c>
      <c r="G26" s="63" t="s">
        <v>42</v>
      </c>
      <c r="H26" s="20">
        <f>SUM(I26:L26)</f>
        <v>315.416</v>
      </c>
      <c r="I26" s="24"/>
      <c r="J26" s="24"/>
      <c r="K26" s="24">
        <v>315.416</v>
      </c>
      <c r="L26" s="24"/>
      <c r="N26" s="21" t="s">
        <v>51</v>
      </c>
      <c r="O26" s="34" t="s">
        <v>50</v>
      </c>
      <c r="P26" s="34" t="s">
        <v>52</v>
      </c>
      <c r="Q26" s="34" t="s">
        <v>53</v>
      </c>
      <c r="R26" s="34" t="s">
        <v>47</v>
      </c>
      <c r="S26" s="21" t="s">
        <v>48</v>
      </c>
      <c r="T26" s="21" t="s">
        <v>49</v>
      </c>
    </row>
    <row r="27" spans="3:20" s="1" customFormat="1" ht="12" customHeight="1" x14ac:dyDescent="0.15">
      <c r="C27" s="32" t="s">
        <v>43</v>
      </c>
      <c r="D27" s="44" t="str">
        <f>"1.4."&amp;N27</f>
        <v>1.4.3</v>
      </c>
      <c r="E27" s="52" t="s">
        <v>54</v>
      </c>
      <c r="F27" s="63" t="s">
        <v>27</v>
      </c>
      <c r="G27" s="63" t="s">
        <v>42</v>
      </c>
      <c r="H27" s="20">
        <f>SUM(I27:L27)</f>
        <v>256.423</v>
      </c>
      <c r="I27" s="24"/>
      <c r="J27" s="24"/>
      <c r="K27" s="24">
        <v>256.423</v>
      </c>
      <c r="L27" s="24"/>
      <c r="N27" s="21" t="s">
        <v>55</v>
      </c>
      <c r="O27" s="34" t="s">
        <v>54</v>
      </c>
      <c r="P27" s="34" t="s">
        <v>56</v>
      </c>
      <c r="Q27" s="34" t="s">
        <v>57</v>
      </c>
      <c r="R27" s="34" t="s">
        <v>58</v>
      </c>
      <c r="S27" s="21" t="s">
        <v>48</v>
      </c>
      <c r="T27" s="21" t="s">
        <v>49</v>
      </c>
    </row>
    <row r="28" spans="3:20" ht="12" customHeight="1" x14ac:dyDescent="0.25">
      <c r="D28" s="45"/>
      <c r="E28" s="26" t="s">
        <v>34</v>
      </c>
      <c r="F28" s="46"/>
      <c r="G28" s="46"/>
      <c r="H28" s="28"/>
      <c r="I28" s="28"/>
      <c r="J28" s="28"/>
      <c r="K28" s="28"/>
      <c r="L28" s="29"/>
      <c r="N28" s="16"/>
      <c r="O28" s="16"/>
      <c r="P28" s="16"/>
      <c r="Q28" s="16"/>
      <c r="R28" s="16"/>
      <c r="S28" s="16"/>
      <c r="T28" s="31" t="s">
        <v>59</v>
      </c>
    </row>
    <row r="29" spans="3:20" ht="12" customHeight="1" x14ac:dyDescent="0.25">
      <c r="D29" s="17" t="s">
        <v>51</v>
      </c>
      <c r="E29" s="18" t="s">
        <v>60</v>
      </c>
      <c r="F29" s="19" t="s">
        <v>27</v>
      </c>
      <c r="G29" s="19" t="s">
        <v>61</v>
      </c>
      <c r="H29" s="20">
        <f t="shared" ref="H29:H41" si="0">SUM(I29:L29)</f>
        <v>2931.08</v>
      </c>
      <c r="I29" s="20">
        <f>SUM(I31,I32,I33)</f>
        <v>0</v>
      </c>
      <c r="J29" s="20">
        <f>SUM(J30,J32,J33)</f>
        <v>0</v>
      </c>
      <c r="K29" s="20">
        <f>SUM(K30,K31,K33)</f>
        <v>1821.6</v>
      </c>
      <c r="L29" s="20">
        <f>SUM(L30,L31,L32)</f>
        <v>1109.48</v>
      </c>
      <c r="N29" s="16"/>
      <c r="O29" s="16"/>
      <c r="P29" s="16"/>
      <c r="Q29" s="16"/>
      <c r="R29" s="16"/>
      <c r="S29" s="16"/>
      <c r="T29" s="21" t="s">
        <v>28</v>
      </c>
    </row>
    <row r="30" spans="3:20" ht="12" customHeight="1" x14ac:dyDescent="0.25">
      <c r="D30" s="44" t="s">
        <v>62</v>
      </c>
      <c r="E30" s="48" t="s">
        <v>20</v>
      </c>
      <c r="F30" s="63" t="s">
        <v>27</v>
      </c>
      <c r="G30" s="63" t="s">
        <v>63</v>
      </c>
      <c r="H30" s="20">
        <f t="shared" si="0"/>
        <v>1024.441</v>
      </c>
      <c r="I30" s="35"/>
      <c r="J30" s="24"/>
      <c r="K30" s="24">
        <f>I46</f>
        <v>1024.441</v>
      </c>
      <c r="L30" s="24"/>
      <c r="N30" s="16"/>
      <c r="O30" s="16"/>
      <c r="P30" s="16"/>
      <c r="Q30" s="16"/>
      <c r="R30" s="16"/>
      <c r="S30" s="16"/>
      <c r="T30" s="21" t="s">
        <v>28</v>
      </c>
    </row>
    <row r="31" spans="3:20" ht="12" customHeight="1" x14ac:dyDescent="0.25">
      <c r="D31" s="44" t="s">
        <v>64</v>
      </c>
      <c r="E31" s="48" t="s">
        <v>21</v>
      </c>
      <c r="F31" s="63" t="s">
        <v>27</v>
      </c>
      <c r="G31" s="63" t="s">
        <v>65</v>
      </c>
      <c r="H31" s="20">
        <f t="shared" si="0"/>
        <v>797.15899999999999</v>
      </c>
      <c r="I31" s="24"/>
      <c r="J31" s="35"/>
      <c r="K31" s="24">
        <f>J46</f>
        <v>797.15899999999999</v>
      </c>
      <c r="L31" s="24"/>
      <c r="N31" s="16"/>
      <c r="O31" s="16"/>
      <c r="P31" s="16"/>
      <c r="Q31" s="16"/>
      <c r="R31" s="16"/>
      <c r="S31" s="16"/>
      <c r="T31" s="21" t="s">
        <v>28</v>
      </c>
    </row>
    <row r="32" spans="3:20" ht="12" customHeight="1" x14ac:dyDescent="0.25">
      <c r="D32" s="44" t="s">
        <v>66</v>
      </c>
      <c r="E32" s="48" t="s">
        <v>22</v>
      </c>
      <c r="F32" s="63" t="s">
        <v>27</v>
      </c>
      <c r="G32" s="63" t="s">
        <v>67</v>
      </c>
      <c r="H32" s="20">
        <f t="shared" si="0"/>
        <v>1109.48</v>
      </c>
      <c r="I32" s="24"/>
      <c r="J32" s="24"/>
      <c r="K32" s="35"/>
      <c r="L32" s="24">
        <f>K46</f>
        <v>1109.48</v>
      </c>
      <c r="N32" s="16"/>
      <c r="O32" s="16"/>
      <c r="P32" s="16"/>
      <c r="Q32" s="16"/>
      <c r="R32" s="16"/>
      <c r="S32" s="16"/>
      <c r="T32" s="21" t="s">
        <v>28</v>
      </c>
    </row>
    <row r="33" spans="3:20" ht="12" customHeight="1" x14ac:dyDescent="0.25">
      <c r="D33" s="44" t="s">
        <v>68</v>
      </c>
      <c r="E33" s="48" t="s">
        <v>69</v>
      </c>
      <c r="F33" s="63" t="s">
        <v>27</v>
      </c>
      <c r="G33" s="63" t="s">
        <v>70</v>
      </c>
      <c r="H33" s="20">
        <f t="shared" si="0"/>
        <v>0</v>
      </c>
      <c r="I33" s="24"/>
      <c r="J33" s="24"/>
      <c r="K33" s="24"/>
      <c r="L33" s="35"/>
      <c r="N33" s="16"/>
      <c r="O33" s="16"/>
      <c r="P33" s="16"/>
      <c r="Q33" s="16"/>
      <c r="R33" s="16"/>
      <c r="S33" s="16"/>
      <c r="T33" s="21" t="s">
        <v>28</v>
      </c>
    </row>
    <row r="34" spans="3:20" ht="12" customHeight="1" x14ac:dyDescent="0.25">
      <c r="D34" s="17" t="s">
        <v>55</v>
      </c>
      <c r="E34" s="18" t="s">
        <v>71</v>
      </c>
      <c r="F34" s="19" t="s">
        <v>27</v>
      </c>
      <c r="G34" s="19" t="s">
        <v>72</v>
      </c>
      <c r="H34" s="20">
        <f t="shared" si="0"/>
        <v>0</v>
      </c>
      <c r="I34" s="24"/>
      <c r="J34" s="24"/>
      <c r="K34" s="24"/>
      <c r="L34" s="24"/>
      <c r="N34" s="16"/>
      <c r="O34" s="16"/>
      <c r="P34" s="16"/>
      <c r="Q34" s="16"/>
      <c r="R34" s="16"/>
      <c r="S34" s="16"/>
      <c r="T34" s="21" t="s">
        <v>28</v>
      </c>
    </row>
    <row r="35" spans="3:20" ht="12" customHeight="1" x14ac:dyDescent="0.25">
      <c r="D35" s="17" t="s">
        <v>73</v>
      </c>
      <c r="E35" s="18" t="s">
        <v>74</v>
      </c>
      <c r="F35" s="19" t="s">
        <v>27</v>
      </c>
      <c r="G35" s="19" t="s">
        <v>75</v>
      </c>
      <c r="H35" s="20">
        <f t="shared" si="0"/>
        <v>7856.2089999999998</v>
      </c>
      <c r="I35" s="20">
        <f>SUM(I36,I38,I41,I45)</f>
        <v>0</v>
      </c>
      <c r="J35" s="20">
        <f>SUM(J36,J38,J41,J45)</f>
        <v>4305.5919999999996</v>
      </c>
      <c r="K35" s="20">
        <f>SUM(K36,K38,K41,K45)</f>
        <v>2487.2570000000001</v>
      </c>
      <c r="L35" s="20">
        <f>SUM(L36,L38,L41,L45)</f>
        <v>1063.3599999999999</v>
      </c>
      <c r="N35" s="16"/>
      <c r="O35" s="16"/>
      <c r="P35" s="16"/>
      <c r="Q35" s="16"/>
      <c r="R35" s="16"/>
      <c r="S35" s="16"/>
      <c r="T35" s="21" t="s">
        <v>28</v>
      </c>
    </row>
    <row r="36" spans="3:20" ht="24" customHeight="1" x14ac:dyDescent="0.25">
      <c r="D36" s="44" t="s">
        <v>76</v>
      </c>
      <c r="E36" s="48" t="s">
        <v>77</v>
      </c>
      <c r="F36" s="63" t="s">
        <v>27</v>
      </c>
      <c r="G36" s="63" t="s">
        <v>78</v>
      </c>
      <c r="H36" s="20">
        <f t="shared" si="0"/>
        <v>0</v>
      </c>
      <c r="I36" s="24"/>
      <c r="J36" s="24"/>
      <c r="K36" s="24"/>
      <c r="L36" s="24"/>
      <c r="N36" s="16"/>
      <c r="O36" s="16"/>
      <c r="P36" s="16"/>
      <c r="Q36" s="16"/>
      <c r="R36" s="16"/>
      <c r="S36" s="16"/>
      <c r="T36" s="21" t="s">
        <v>28</v>
      </c>
    </row>
    <row r="37" spans="3:20" ht="12" customHeight="1" x14ac:dyDescent="0.25">
      <c r="D37" s="44" t="s">
        <v>79</v>
      </c>
      <c r="E37" s="49" t="s">
        <v>80</v>
      </c>
      <c r="F37" s="63" t="s">
        <v>27</v>
      </c>
      <c r="G37" s="63" t="s">
        <v>81</v>
      </c>
      <c r="H37" s="20">
        <f t="shared" si="0"/>
        <v>0</v>
      </c>
      <c r="I37" s="24"/>
      <c r="J37" s="24"/>
      <c r="K37" s="24"/>
      <c r="L37" s="24"/>
      <c r="N37" s="16"/>
      <c r="O37" s="16"/>
      <c r="P37" s="16"/>
      <c r="Q37" s="16"/>
      <c r="R37" s="16"/>
      <c r="S37" s="16"/>
      <c r="T37" s="21" t="s">
        <v>28</v>
      </c>
    </row>
    <row r="38" spans="3:20" ht="12" customHeight="1" x14ac:dyDescent="0.25">
      <c r="D38" s="44" t="s">
        <v>82</v>
      </c>
      <c r="E38" s="48" t="s">
        <v>83</v>
      </c>
      <c r="F38" s="63" t="s">
        <v>27</v>
      </c>
      <c r="G38" s="63" t="s">
        <v>84</v>
      </c>
      <c r="H38" s="20">
        <f t="shared" si="0"/>
        <v>4982.7459999999992</v>
      </c>
      <c r="I38" s="24"/>
      <c r="J38" s="24">
        <f>4305.592-J43</f>
        <v>1432.1289999999995</v>
      </c>
      <c r="K38" s="24">
        <v>2487.2570000000001</v>
      </c>
      <c r="L38" s="24">
        <v>1063.3599999999999</v>
      </c>
      <c r="N38" s="16"/>
      <c r="O38" s="16"/>
      <c r="P38" s="16"/>
      <c r="Q38" s="16"/>
      <c r="R38" s="16"/>
      <c r="S38" s="16"/>
      <c r="T38" s="21" t="s">
        <v>28</v>
      </c>
    </row>
    <row r="39" spans="3:20" ht="12" customHeight="1" x14ac:dyDescent="0.25">
      <c r="D39" s="44" t="s">
        <v>85</v>
      </c>
      <c r="E39" s="49" t="s">
        <v>86</v>
      </c>
      <c r="F39" s="63" t="s">
        <v>27</v>
      </c>
      <c r="G39" s="63" t="s">
        <v>87</v>
      </c>
      <c r="H39" s="20">
        <f t="shared" si="0"/>
        <v>0</v>
      </c>
      <c r="I39" s="24"/>
      <c r="J39" s="24"/>
      <c r="K39" s="24"/>
      <c r="L39" s="24"/>
      <c r="N39" s="16"/>
      <c r="O39" s="16"/>
      <c r="P39" s="16"/>
      <c r="Q39" s="16"/>
      <c r="R39" s="16"/>
      <c r="S39" s="16"/>
      <c r="T39" s="21" t="s">
        <v>28</v>
      </c>
    </row>
    <row r="40" spans="3:20" ht="12" customHeight="1" x14ac:dyDescent="0.25">
      <c r="D40" s="44" t="s">
        <v>88</v>
      </c>
      <c r="E40" s="50" t="s">
        <v>89</v>
      </c>
      <c r="F40" s="63" t="s">
        <v>27</v>
      </c>
      <c r="G40" s="63" t="s">
        <v>90</v>
      </c>
      <c r="H40" s="20">
        <f t="shared" si="0"/>
        <v>0</v>
      </c>
      <c r="I40" s="24"/>
      <c r="J40" s="24"/>
      <c r="K40" s="24"/>
      <c r="L40" s="24"/>
      <c r="N40" s="16"/>
      <c r="O40" s="16"/>
      <c r="P40" s="16"/>
      <c r="Q40" s="16"/>
      <c r="R40" s="16"/>
      <c r="S40" s="16"/>
      <c r="T40" s="21" t="s">
        <v>28</v>
      </c>
    </row>
    <row r="41" spans="3:20" ht="12" customHeight="1" x14ac:dyDescent="0.25">
      <c r="D41" s="44" t="s">
        <v>91</v>
      </c>
      <c r="E41" s="48" t="s">
        <v>92</v>
      </c>
      <c r="F41" s="63" t="s">
        <v>27</v>
      </c>
      <c r="G41" s="63" t="s">
        <v>93</v>
      </c>
      <c r="H41" s="20">
        <f t="shared" si="0"/>
        <v>2873.4630000000002</v>
      </c>
      <c r="I41" s="20">
        <f>SUM(I42:I44)</f>
        <v>0</v>
      </c>
      <c r="J41" s="20">
        <f>SUM(J42:J44)</f>
        <v>2873.4630000000002</v>
      </c>
      <c r="K41" s="20">
        <f>SUM(K42:K44)</f>
        <v>0</v>
      </c>
      <c r="L41" s="20">
        <f>SUM(L42:L44)</f>
        <v>0</v>
      </c>
      <c r="N41" s="16"/>
      <c r="O41" s="16"/>
      <c r="P41" s="16"/>
      <c r="Q41" s="16"/>
      <c r="R41" s="16"/>
      <c r="S41" s="16"/>
      <c r="T41" s="21" t="s">
        <v>28</v>
      </c>
    </row>
    <row r="42" spans="3:20" ht="12" hidden="1" customHeight="1" x14ac:dyDescent="0.25">
      <c r="D42" s="47"/>
      <c r="E42" s="26"/>
      <c r="F42" s="46"/>
      <c r="G42" s="46"/>
      <c r="H42" s="28"/>
      <c r="I42" s="28"/>
      <c r="J42" s="28"/>
      <c r="K42" s="28"/>
      <c r="L42" s="29"/>
      <c r="N42" s="21" t="s">
        <v>33</v>
      </c>
      <c r="O42" s="16"/>
      <c r="P42" s="16"/>
      <c r="Q42" s="16"/>
      <c r="R42" s="16"/>
      <c r="S42" s="16"/>
      <c r="T42" s="16"/>
    </row>
    <row r="43" spans="3:20" s="1" customFormat="1" ht="12" customHeight="1" x14ac:dyDescent="0.15">
      <c r="C43" s="32" t="s">
        <v>43</v>
      </c>
      <c r="D43" s="44" t="str">
        <f>"4.3."&amp;N43</f>
        <v>4.3.1</v>
      </c>
      <c r="E43" s="52" t="s">
        <v>50</v>
      </c>
      <c r="F43" s="63" t="s">
        <v>27</v>
      </c>
      <c r="G43" s="63" t="s">
        <v>93</v>
      </c>
      <c r="H43" s="20">
        <f>SUM(I43:L43)</f>
        <v>2873.4630000000002</v>
      </c>
      <c r="I43" s="24"/>
      <c r="J43" s="24">
        <v>2873.4630000000002</v>
      </c>
      <c r="K43" s="24"/>
      <c r="L43" s="24"/>
      <c r="N43" s="21" t="s">
        <v>25</v>
      </c>
      <c r="O43" s="34" t="s">
        <v>50</v>
      </c>
      <c r="P43" s="34" t="s">
        <v>52</v>
      </c>
      <c r="Q43" s="34" t="s">
        <v>53</v>
      </c>
      <c r="R43" s="34" t="s">
        <v>47</v>
      </c>
      <c r="S43" s="21" t="s">
        <v>48</v>
      </c>
      <c r="T43" s="21" t="s">
        <v>94</v>
      </c>
    </row>
    <row r="44" spans="3:20" ht="12" customHeight="1" x14ac:dyDescent="0.25">
      <c r="D44" s="45"/>
      <c r="E44" s="26" t="s">
        <v>34</v>
      </c>
      <c r="F44" s="46"/>
      <c r="G44" s="46"/>
      <c r="H44" s="28"/>
      <c r="I44" s="28"/>
      <c r="J44" s="28"/>
      <c r="K44" s="28"/>
      <c r="L44" s="29"/>
      <c r="N44" s="16"/>
      <c r="O44" s="16"/>
      <c r="P44" s="16"/>
      <c r="Q44" s="16"/>
      <c r="R44" s="16"/>
      <c r="S44" s="16"/>
      <c r="T44" s="31" t="s">
        <v>95</v>
      </c>
    </row>
    <row r="45" spans="3:20" ht="12" customHeight="1" x14ac:dyDescent="0.25">
      <c r="D45" s="44" t="s">
        <v>96</v>
      </c>
      <c r="E45" s="48" t="s">
        <v>97</v>
      </c>
      <c r="F45" s="63" t="s">
        <v>27</v>
      </c>
      <c r="G45" s="63" t="s">
        <v>98</v>
      </c>
      <c r="H45" s="20">
        <f t="shared" ref="H45:H53" si="1">SUM(I45:L45)</f>
        <v>0</v>
      </c>
      <c r="I45" s="24"/>
      <c r="J45" s="24"/>
      <c r="K45" s="24"/>
      <c r="L45" s="24"/>
      <c r="N45" s="16"/>
      <c r="O45" s="16"/>
      <c r="P45" s="16"/>
      <c r="Q45" s="16"/>
      <c r="R45" s="16"/>
      <c r="S45" s="16"/>
      <c r="T45" s="21" t="s">
        <v>28</v>
      </c>
    </row>
    <row r="46" spans="3:20" ht="12" customHeight="1" x14ac:dyDescent="0.25">
      <c r="D46" s="17" t="s">
        <v>99</v>
      </c>
      <c r="E46" s="18" t="s">
        <v>100</v>
      </c>
      <c r="F46" s="19" t="s">
        <v>27</v>
      </c>
      <c r="G46" s="19" t="s">
        <v>101</v>
      </c>
      <c r="H46" s="20">
        <f t="shared" si="1"/>
        <v>2931.08</v>
      </c>
      <c r="I46" s="24">
        <f>I15-I49</f>
        <v>1024.441</v>
      </c>
      <c r="J46" s="24">
        <f>J15-J35-J49</f>
        <v>797.15899999999999</v>
      </c>
      <c r="K46" s="24">
        <f>K15+K29-K35-K49</f>
        <v>1109.48</v>
      </c>
      <c r="L46" s="24"/>
      <c r="N46" s="16"/>
      <c r="O46" s="16"/>
      <c r="P46" s="16"/>
      <c r="Q46" s="16"/>
      <c r="R46" s="16"/>
      <c r="S46" s="16"/>
      <c r="T46" s="21" t="s">
        <v>28</v>
      </c>
    </row>
    <row r="47" spans="3:20" ht="12" customHeight="1" x14ac:dyDescent="0.25">
      <c r="D47" s="17" t="s">
        <v>102</v>
      </c>
      <c r="E47" s="18" t="s">
        <v>103</v>
      </c>
      <c r="F47" s="19" t="s">
        <v>27</v>
      </c>
      <c r="G47" s="19" t="s">
        <v>104</v>
      </c>
      <c r="H47" s="20">
        <f t="shared" si="1"/>
        <v>0</v>
      </c>
      <c r="I47" s="24"/>
      <c r="J47" s="24"/>
      <c r="K47" s="24"/>
      <c r="L47" s="24"/>
      <c r="N47" s="16"/>
      <c r="O47" s="16"/>
      <c r="P47" s="16"/>
      <c r="Q47" s="16"/>
      <c r="R47" s="16"/>
      <c r="S47" s="16"/>
      <c r="T47" s="21" t="s">
        <v>28</v>
      </c>
    </row>
    <row r="48" spans="3:20" ht="12" customHeight="1" x14ac:dyDescent="0.25">
      <c r="D48" s="17" t="s">
        <v>105</v>
      </c>
      <c r="E48" s="18" t="s">
        <v>106</v>
      </c>
      <c r="F48" s="19" t="s">
        <v>27</v>
      </c>
      <c r="G48" s="19" t="s">
        <v>107</v>
      </c>
      <c r="H48" s="20">
        <f t="shared" si="1"/>
        <v>0</v>
      </c>
      <c r="I48" s="24"/>
      <c r="J48" s="24"/>
      <c r="K48" s="24"/>
      <c r="L48" s="24"/>
      <c r="N48" s="16"/>
      <c r="O48" s="16"/>
      <c r="P48" s="16"/>
      <c r="Q48" s="16"/>
      <c r="R48" s="16"/>
      <c r="S48" s="16"/>
      <c r="T48" s="21" t="s">
        <v>28</v>
      </c>
    </row>
    <row r="49" spans="3:20" s="2" customFormat="1" ht="12" customHeight="1" x14ac:dyDescent="0.25">
      <c r="C49" s="1"/>
      <c r="D49" s="17" t="s">
        <v>108</v>
      </c>
      <c r="E49" s="18" t="s">
        <v>109</v>
      </c>
      <c r="F49" s="19" t="s">
        <v>27</v>
      </c>
      <c r="G49" s="19" t="s">
        <v>110</v>
      </c>
      <c r="H49" s="20">
        <f t="shared" si="1"/>
        <v>199.005</v>
      </c>
      <c r="I49" s="24">
        <v>28.021999999999998</v>
      </c>
      <c r="J49" s="24">
        <v>86.85</v>
      </c>
      <c r="K49" s="24">
        <v>38.012999999999998</v>
      </c>
      <c r="L49" s="24">
        <v>46.12</v>
      </c>
      <c r="M49" s="1"/>
      <c r="N49" s="16"/>
      <c r="O49" s="16"/>
      <c r="P49" s="16"/>
      <c r="Q49" s="16"/>
      <c r="R49" s="16"/>
      <c r="S49" s="16"/>
      <c r="T49" s="21" t="s">
        <v>28</v>
      </c>
    </row>
    <row r="50" spans="3:20" s="2" customFormat="1" ht="12" customHeight="1" x14ac:dyDescent="0.25">
      <c r="C50" s="1"/>
      <c r="D50" s="44" t="s">
        <v>111</v>
      </c>
      <c r="E50" s="48" t="s">
        <v>112</v>
      </c>
      <c r="F50" s="63" t="s">
        <v>27</v>
      </c>
      <c r="G50" s="63" t="s">
        <v>113</v>
      </c>
      <c r="H50" s="20">
        <f t="shared" si="1"/>
        <v>0</v>
      </c>
      <c r="I50" s="24"/>
      <c r="J50" s="24"/>
      <c r="K50" s="24"/>
      <c r="L50" s="24"/>
      <c r="M50" s="1"/>
      <c r="N50" s="16"/>
      <c r="O50" s="16"/>
      <c r="P50" s="16"/>
      <c r="Q50" s="16"/>
      <c r="R50" s="16"/>
      <c r="S50" s="16"/>
      <c r="T50" s="21" t="s">
        <v>28</v>
      </c>
    </row>
    <row r="51" spans="3:20" s="2" customFormat="1" ht="12" customHeight="1" x14ac:dyDescent="0.25">
      <c r="C51" s="1"/>
      <c r="D51" s="17" t="s">
        <v>114</v>
      </c>
      <c r="E51" s="18" t="s">
        <v>115</v>
      </c>
      <c r="F51" s="19" t="s">
        <v>27</v>
      </c>
      <c r="G51" s="19" t="s">
        <v>116</v>
      </c>
      <c r="H51" s="20">
        <f t="shared" si="1"/>
        <v>179.167</v>
      </c>
      <c r="I51" s="24"/>
      <c r="J51" s="24">
        <v>40.872999999999998</v>
      </c>
      <c r="K51" s="24">
        <v>75.828000000000003</v>
      </c>
      <c r="L51" s="24">
        <v>62.466000000000001</v>
      </c>
      <c r="M51" s="1"/>
      <c r="N51" s="16"/>
      <c r="O51" s="16"/>
      <c r="P51" s="16"/>
      <c r="Q51" s="16"/>
      <c r="R51" s="16"/>
      <c r="S51" s="16"/>
      <c r="T51" s="21" t="s">
        <v>28</v>
      </c>
    </row>
    <row r="52" spans="3:20" s="2" customFormat="1" ht="24" customHeight="1" x14ac:dyDescent="0.25">
      <c r="C52" s="1"/>
      <c r="D52" s="17" t="s">
        <v>117</v>
      </c>
      <c r="E52" s="18" t="s">
        <v>118</v>
      </c>
      <c r="F52" s="19" t="s">
        <v>27</v>
      </c>
      <c r="G52" s="19" t="s">
        <v>119</v>
      </c>
      <c r="H52" s="20">
        <f t="shared" si="1"/>
        <v>19.837999999999987</v>
      </c>
      <c r="I52" s="20">
        <f>I49-I51</f>
        <v>28.021999999999998</v>
      </c>
      <c r="J52" s="20">
        <f>J49-J51</f>
        <v>45.976999999999997</v>
      </c>
      <c r="K52" s="20">
        <f>K49-K51</f>
        <v>-37.815000000000005</v>
      </c>
      <c r="L52" s="20">
        <f>L49-L51</f>
        <v>-16.346000000000004</v>
      </c>
      <c r="M52" s="1"/>
      <c r="N52" s="16"/>
      <c r="O52" s="16"/>
      <c r="P52" s="16"/>
      <c r="Q52" s="16"/>
      <c r="R52" s="16"/>
      <c r="S52" s="16"/>
      <c r="T52" s="21" t="s">
        <v>28</v>
      </c>
    </row>
    <row r="53" spans="3:20" s="2" customFormat="1" ht="12" customHeight="1" x14ac:dyDescent="0.25">
      <c r="C53" s="1"/>
      <c r="D53" s="17" t="s">
        <v>120</v>
      </c>
      <c r="E53" s="18" t="s">
        <v>121</v>
      </c>
      <c r="F53" s="19" t="s">
        <v>27</v>
      </c>
      <c r="G53" s="19" t="s">
        <v>122</v>
      </c>
      <c r="H53" s="20">
        <f t="shared" si="1"/>
        <v>0</v>
      </c>
      <c r="I53" s="20">
        <f>SUM(I15,I29,I34)-SUM(I35,I46:I49)</f>
        <v>0</v>
      </c>
      <c r="J53" s="20">
        <f>SUM(J15,J29,J34)-SUM(J35,J46:J49)</f>
        <v>0</v>
      </c>
      <c r="K53" s="20">
        <f>SUM(K15,K29,K34)-SUM(K35,K46:K49)</f>
        <v>0</v>
      </c>
      <c r="L53" s="20">
        <f>SUM(L15,L29,L34)-SUM(L35,L46:L49)</f>
        <v>0</v>
      </c>
      <c r="M53" s="1"/>
      <c r="N53" s="16"/>
      <c r="O53" s="16"/>
      <c r="P53" s="16"/>
      <c r="Q53" s="16"/>
      <c r="R53" s="16"/>
      <c r="S53" s="16"/>
      <c r="T53" s="21" t="s">
        <v>28</v>
      </c>
    </row>
    <row r="54" spans="3:20" s="2" customFormat="1" ht="18" customHeight="1" x14ac:dyDescent="0.25">
      <c r="C54" s="1"/>
      <c r="D54" s="64" t="s">
        <v>123</v>
      </c>
      <c r="E54" s="65"/>
      <c r="F54" s="65"/>
      <c r="G54" s="13"/>
      <c r="H54" s="14"/>
      <c r="I54" s="14"/>
      <c r="J54" s="14"/>
      <c r="K54" s="14"/>
      <c r="L54" s="15"/>
      <c r="M54" s="1"/>
      <c r="N54" s="16"/>
      <c r="O54" s="16"/>
      <c r="P54" s="16"/>
      <c r="Q54" s="16"/>
      <c r="R54" s="16"/>
      <c r="S54" s="16"/>
      <c r="T54" s="16"/>
    </row>
    <row r="55" spans="3:20" s="2" customFormat="1" ht="12" customHeight="1" x14ac:dyDescent="0.25">
      <c r="C55" s="1"/>
      <c r="D55" s="17" t="s">
        <v>124</v>
      </c>
      <c r="E55" s="18" t="s">
        <v>26</v>
      </c>
      <c r="F55" s="19" t="s">
        <v>125</v>
      </c>
      <c r="G55" s="19" t="s">
        <v>126</v>
      </c>
      <c r="H55" s="20">
        <f>SUM(I55:L55)</f>
        <v>11.187797222222223</v>
      </c>
      <c r="I55" s="20">
        <f>SUM(I56,I57,I60,I63)</f>
        <v>1.4617541666666667</v>
      </c>
      <c r="J55" s="20">
        <f>SUM(J56,J57,J60,J63)</f>
        <v>7.2077791666666666</v>
      </c>
      <c r="K55" s="20">
        <f>SUM(K56,K57,K60,K63)</f>
        <v>2.5182638888888889</v>
      </c>
      <c r="L55" s="20">
        <f>SUM(L56,L57,L60,L63)</f>
        <v>0</v>
      </c>
      <c r="M55" s="1"/>
      <c r="N55" s="16"/>
      <c r="O55" s="16"/>
      <c r="P55" s="16"/>
      <c r="Q55" s="16"/>
      <c r="R55" s="16"/>
      <c r="S55" s="16"/>
      <c r="T55" s="21" t="s">
        <v>28</v>
      </c>
    </row>
    <row r="56" spans="3:20" s="2" customFormat="1" ht="12" customHeight="1" x14ac:dyDescent="0.25">
      <c r="C56" s="1"/>
      <c r="D56" s="44" t="s">
        <v>127</v>
      </c>
      <c r="E56" s="48" t="s">
        <v>30</v>
      </c>
      <c r="F56" s="63" t="s">
        <v>125</v>
      </c>
      <c r="G56" s="63" t="s">
        <v>128</v>
      </c>
      <c r="H56" s="20">
        <f>SUM(I56:L56)</f>
        <v>0</v>
      </c>
      <c r="I56" s="24"/>
      <c r="J56" s="24"/>
      <c r="K56" s="24"/>
      <c r="L56" s="24"/>
      <c r="M56" s="1"/>
      <c r="N56" s="16"/>
      <c r="O56" s="16"/>
      <c r="P56" s="16"/>
      <c r="Q56" s="16"/>
      <c r="R56" s="16"/>
      <c r="S56" s="16"/>
      <c r="T56" s="21" t="s">
        <v>28</v>
      </c>
    </row>
    <row r="57" spans="3:20" s="2" customFormat="1" ht="12" customHeight="1" x14ac:dyDescent="0.25">
      <c r="C57" s="1"/>
      <c r="D57" s="44" t="s">
        <v>129</v>
      </c>
      <c r="E57" s="48" t="s">
        <v>32</v>
      </c>
      <c r="F57" s="63" t="s">
        <v>125</v>
      </c>
      <c r="G57" s="63" t="s">
        <v>130</v>
      </c>
      <c r="H57" s="20">
        <f>SUM(I57:L57)</f>
        <v>0</v>
      </c>
      <c r="I57" s="20">
        <f>SUM(I58:I59)</f>
        <v>0</v>
      </c>
      <c r="J57" s="20">
        <f>SUM(J58:J59)</f>
        <v>0</v>
      </c>
      <c r="K57" s="20">
        <f>SUM(K58:K59)</f>
        <v>0</v>
      </c>
      <c r="L57" s="20">
        <f>SUM(L58:L59)</f>
        <v>0</v>
      </c>
      <c r="M57" s="1"/>
      <c r="N57" s="16"/>
      <c r="O57" s="16"/>
      <c r="P57" s="16"/>
      <c r="Q57" s="16"/>
      <c r="R57" s="16"/>
      <c r="S57" s="16"/>
      <c r="T57" s="21" t="s">
        <v>28</v>
      </c>
    </row>
    <row r="58" spans="3:20" s="2" customFormat="1" ht="12" hidden="1" customHeight="1" x14ac:dyDescent="0.25">
      <c r="C58" s="1"/>
      <c r="D58" s="47"/>
      <c r="E58" s="26"/>
      <c r="F58" s="46"/>
      <c r="G58" s="46"/>
      <c r="H58" s="28"/>
      <c r="I58" s="28"/>
      <c r="J58" s="28"/>
      <c r="K58" s="28"/>
      <c r="L58" s="29"/>
      <c r="M58" s="1"/>
      <c r="N58" s="21" t="s">
        <v>33</v>
      </c>
      <c r="O58" s="16"/>
      <c r="P58" s="16"/>
      <c r="Q58" s="16"/>
      <c r="R58" s="16"/>
      <c r="S58" s="16"/>
      <c r="T58" s="16"/>
    </row>
    <row r="59" spans="3:20" s="2" customFormat="1" ht="12" customHeight="1" x14ac:dyDescent="0.25">
      <c r="C59" s="1"/>
      <c r="D59" s="45"/>
      <c r="E59" s="26" t="s">
        <v>34</v>
      </c>
      <c r="F59" s="46"/>
      <c r="G59" s="46"/>
      <c r="H59" s="28"/>
      <c r="I59" s="28"/>
      <c r="J59" s="28"/>
      <c r="K59" s="28"/>
      <c r="L59" s="29"/>
      <c r="M59" s="1"/>
      <c r="N59" s="16"/>
      <c r="O59" s="16"/>
      <c r="P59" s="16"/>
      <c r="Q59" s="16"/>
      <c r="R59" s="16"/>
      <c r="S59" s="16"/>
      <c r="T59" s="31" t="s">
        <v>131</v>
      </c>
    </row>
    <row r="60" spans="3:20" s="2" customFormat="1" ht="12" customHeight="1" x14ac:dyDescent="0.25">
      <c r="C60" s="1"/>
      <c r="D60" s="44" t="s">
        <v>132</v>
      </c>
      <c r="E60" s="48" t="s">
        <v>37</v>
      </c>
      <c r="F60" s="63" t="s">
        <v>125</v>
      </c>
      <c r="G60" s="63" t="s">
        <v>133</v>
      </c>
      <c r="H60" s="20">
        <f>SUM(I60:L60)</f>
        <v>0</v>
      </c>
      <c r="I60" s="20">
        <f>SUM(I61:I62)</f>
        <v>0</v>
      </c>
      <c r="J60" s="20">
        <f>SUM(J61:J62)</f>
        <v>0</v>
      </c>
      <c r="K60" s="20">
        <f>SUM(K61:K62)</f>
        <v>0</v>
      </c>
      <c r="L60" s="20">
        <f>SUM(L61:L62)</f>
        <v>0</v>
      </c>
      <c r="M60" s="1"/>
      <c r="N60" s="16"/>
      <c r="O60" s="16"/>
      <c r="P60" s="16"/>
      <c r="Q60" s="16"/>
      <c r="R60" s="16"/>
      <c r="S60" s="16"/>
      <c r="T60" s="21" t="s">
        <v>28</v>
      </c>
    </row>
    <row r="61" spans="3:20" s="2" customFormat="1" ht="12" hidden="1" customHeight="1" x14ac:dyDescent="0.25">
      <c r="C61" s="1"/>
      <c r="D61" s="47"/>
      <c r="E61" s="26"/>
      <c r="F61" s="46"/>
      <c r="G61" s="46"/>
      <c r="H61" s="28"/>
      <c r="I61" s="28"/>
      <c r="J61" s="28"/>
      <c r="K61" s="28"/>
      <c r="L61" s="29"/>
      <c r="M61" s="1"/>
      <c r="N61" s="21" t="s">
        <v>33</v>
      </c>
      <c r="O61" s="16"/>
      <c r="P61" s="16"/>
      <c r="Q61" s="16"/>
      <c r="R61" s="16"/>
      <c r="S61" s="16"/>
      <c r="T61" s="16"/>
    </row>
    <row r="62" spans="3:20" s="2" customFormat="1" ht="12" customHeight="1" x14ac:dyDescent="0.25">
      <c r="C62" s="1"/>
      <c r="D62" s="45"/>
      <c r="E62" s="26" t="s">
        <v>34</v>
      </c>
      <c r="F62" s="46"/>
      <c r="G62" s="46"/>
      <c r="H62" s="28"/>
      <c r="I62" s="28"/>
      <c r="J62" s="28"/>
      <c r="K62" s="28"/>
      <c r="L62" s="29"/>
      <c r="M62" s="1"/>
      <c r="N62" s="16"/>
      <c r="O62" s="16"/>
      <c r="P62" s="16"/>
      <c r="Q62" s="16"/>
      <c r="R62" s="16"/>
      <c r="S62" s="16"/>
      <c r="T62" s="31" t="s">
        <v>134</v>
      </c>
    </row>
    <row r="63" spans="3:20" s="2" customFormat="1" ht="12" customHeight="1" x14ac:dyDescent="0.25">
      <c r="C63" s="1"/>
      <c r="D63" s="44" t="s">
        <v>135</v>
      </c>
      <c r="E63" s="48" t="s">
        <v>41</v>
      </c>
      <c r="F63" s="63" t="s">
        <v>125</v>
      </c>
      <c r="G63" s="63" t="s">
        <v>136</v>
      </c>
      <c r="H63" s="20">
        <f>SUM(I63:L63)</f>
        <v>11.187797222222223</v>
      </c>
      <c r="I63" s="20">
        <f>SUM(I64:I68)</f>
        <v>1.4617541666666667</v>
      </c>
      <c r="J63" s="20">
        <f>SUM(J64:J68)</f>
        <v>7.2077791666666666</v>
      </c>
      <c r="K63" s="20">
        <f>SUM(K64:K68)</f>
        <v>2.5182638888888889</v>
      </c>
      <c r="L63" s="20">
        <f>SUM(L64:L68)</f>
        <v>0</v>
      </c>
      <c r="M63" s="1"/>
      <c r="N63" s="16"/>
      <c r="O63" s="16"/>
      <c r="P63" s="16"/>
      <c r="Q63" s="16"/>
      <c r="R63" s="16"/>
      <c r="S63" s="16"/>
      <c r="T63" s="21" t="s">
        <v>28</v>
      </c>
    </row>
    <row r="64" spans="3:20" s="2" customFormat="1" ht="12" hidden="1" customHeight="1" x14ac:dyDescent="0.25">
      <c r="C64" s="1"/>
      <c r="D64" s="47"/>
      <c r="E64" s="26"/>
      <c r="F64" s="46"/>
      <c r="G64" s="46"/>
      <c r="H64" s="28"/>
      <c r="I64" s="28"/>
      <c r="J64" s="28"/>
      <c r="K64" s="28"/>
      <c r="L64" s="29"/>
      <c r="M64" s="1"/>
      <c r="N64" s="21" t="s">
        <v>33</v>
      </c>
      <c r="O64" s="16"/>
      <c r="P64" s="16"/>
      <c r="Q64" s="16"/>
      <c r="R64" s="16"/>
      <c r="S64" s="16"/>
      <c r="T64" s="16"/>
    </row>
    <row r="65" spans="3:20" s="1" customFormat="1" ht="12" customHeight="1" x14ac:dyDescent="0.15">
      <c r="C65" s="32" t="s">
        <v>43</v>
      </c>
      <c r="D65" s="44" t="str">
        <f>"12.4."&amp;N65</f>
        <v>12.4.1</v>
      </c>
      <c r="E65" s="52" t="s">
        <v>44</v>
      </c>
      <c r="F65" s="63" t="s">
        <v>125</v>
      </c>
      <c r="G65" s="63" t="s">
        <v>136</v>
      </c>
      <c r="H65" s="20">
        <f>SUM(I65:L65)</f>
        <v>10.393576388888889</v>
      </c>
      <c r="I65" s="24">
        <f>I25/720</f>
        <v>1.4617541666666667</v>
      </c>
      <c r="J65" s="24">
        <f>J25/720</f>
        <v>7.2077791666666666</v>
      </c>
      <c r="K65" s="24">
        <f>K25/720</f>
        <v>1.7240430555555555</v>
      </c>
      <c r="L65" s="24"/>
      <c r="N65" s="21" t="s">
        <v>25</v>
      </c>
      <c r="O65" s="34" t="s">
        <v>44</v>
      </c>
      <c r="P65" s="34" t="s">
        <v>45</v>
      </c>
      <c r="Q65" s="34" t="s">
        <v>46</v>
      </c>
      <c r="R65" s="34" t="s">
        <v>47</v>
      </c>
      <c r="S65" s="21" t="s">
        <v>48</v>
      </c>
      <c r="T65" s="21" t="s">
        <v>137</v>
      </c>
    </row>
    <row r="66" spans="3:20" s="1" customFormat="1" ht="12" customHeight="1" x14ac:dyDescent="0.15">
      <c r="C66" s="32" t="s">
        <v>43</v>
      </c>
      <c r="D66" s="44" t="str">
        <f>"12.4."&amp;N66</f>
        <v>12.4.2</v>
      </c>
      <c r="E66" s="52" t="s">
        <v>50</v>
      </c>
      <c r="F66" s="63" t="s">
        <v>125</v>
      </c>
      <c r="G66" s="63" t="s">
        <v>136</v>
      </c>
      <c r="H66" s="20">
        <f>SUM(I66:L66)</f>
        <v>0.43807777777777779</v>
      </c>
      <c r="I66" s="24"/>
      <c r="J66" s="24"/>
      <c r="K66" s="24">
        <f>K26/720</f>
        <v>0.43807777777777779</v>
      </c>
      <c r="L66" s="24"/>
      <c r="N66" s="21" t="s">
        <v>51</v>
      </c>
      <c r="O66" s="34" t="s">
        <v>50</v>
      </c>
      <c r="P66" s="34" t="s">
        <v>52</v>
      </c>
      <c r="Q66" s="34" t="s">
        <v>53</v>
      </c>
      <c r="R66" s="34" t="s">
        <v>47</v>
      </c>
      <c r="S66" s="21" t="s">
        <v>48</v>
      </c>
      <c r="T66" s="21" t="s">
        <v>137</v>
      </c>
    </row>
    <row r="67" spans="3:20" s="1" customFormat="1" ht="12" customHeight="1" x14ac:dyDescent="0.15">
      <c r="C67" s="32" t="s">
        <v>43</v>
      </c>
      <c r="D67" s="44" t="str">
        <f>"12.4."&amp;N67</f>
        <v>12.4.3</v>
      </c>
      <c r="E67" s="52" t="s">
        <v>54</v>
      </c>
      <c r="F67" s="63" t="s">
        <v>125</v>
      </c>
      <c r="G67" s="63" t="s">
        <v>136</v>
      </c>
      <c r="H67" s="20">
        <f>SUM(I67:L67)</f>
        <v>0.35614305555555553</v>
      </c>
      <c r="I67" s="24"/>
      <c r="J67" s="24"/>
      <c r="K67" s="24">
        <f>K27/720</f>
        <v>0.35614305555555553</v>
      </c>
      <c r="L67" s="24"/>
      <c r="N67" s="21" t="s">
        <v>55</v>
      </c>
      <c r="O67" s="34" t="s">
        <v>54</v>
      </c>
      <c r="P67" s="34" t="s">
        <v>56</v>
      </c>
      <c r="Q67" s="34" t="s">
        <v>57</v>
      </c>
      <c r="R67" s="34" t="s">
        <v>58</v>
      </c>
      <c r="S67" s="21" t="s">
        <v>48</v>
      </c>
      <c r="T67" s="21" t="s">
        <v>137</v>
      </c>
    </row>
    <row r="68" spans="3:20" ht="12" customHeight="1" x14ac:dyDescent="0.25">
      <c r="D68" s="45"/>
      <c r="E68" s="26" t="s">
        <v>34</v>
      </c>
      <c r="F68" s="46"/>
      <c r="G68" s="46"/>
      <c r="H68" s="28"/>
      <c r="I68" s="28"/>
      <c r="J68" s="28"/>
      <c r="K68" s="28"/>
      <c r="L68" s="29"/>
      <c r="N68" s="16"/>
      <c r="O68" s="16"/>
      <c r="P68" s="16"/>
      <c r="Q68" s="16"/>
      <c r="R68" s="16"/>
      <c r="S68" s="16"/>
      <c r="T68" s="31" t="s">
        <v>138</v>
      </c>
    </row>
    <row r="69" spans="3:20" ht="12" customHeight="1" x14ac:dyDescent="0.25">
      <c r="D69" s="17" t="s">
        <v>139</v>
      </c>
      <c r="E69" s="18" t="s">
        <v>60</v>
      </c>
      <c r="F69" s="19" t="s">
        <v>125</v>
      </c>
      <c r="G69" s="19" t="s">
        <v>140</v>
      </c>
      <c r="H69" s="20">
        <f t="shared" ref="H69:H81" si="2">SUM(I69:L69)</f>
        <v>4.0709444444444447</v>
      </c>
      <c r="I69" s="20">
        <f>SUM(I71,I72,I73)</f>
        <v>0</v>
      </c>
      <c r="J69" s="20">
        <f>SUM(J70,J72,J73)</f>
        <v>0</v>
      </c>
      <c r="K69" s="20">
        <f>SUM(K70,K71,K73)</f>
        <v>2.5300000000000002</v>
      </c>
      <c r="L69" s="20">
        <f>SUM(L70,L71,L72)</f>
        <v>1.5409444444444444</v>
      </c>
      <c r="N69" s="16"/>
      <c r="O69" s="16"/>
      <c r="P69" s="16"/>
      <c r="Q69" s="16"/>
      <c r="R69" s="16"/>
      <c r="S69" s="16"/>
      <c r="T69" s="21" t="s">
        <v>28</v>
      </c>
    </row>
    <row r="70" spans="3:20" ht="12" customHeight="1" x14ac:dyDescent="0.25">
      <c r="D70" s="44" t="s">
        <v>141</v>
      </c>
      <c r="E70" s="48" t="s">
        <v>20</v>
      </c>
      <c r="F70" s="63" t="s">
        <v>125</v>
      </c>
      <c r="G70" s="63" t="s">
        <v>142</v>
      </c>
      <c r="H70" s="20">
        <f t="shared" si="2"/>
        <v>1.4228347222222222</v>
      </c>
      <c r="I70" s="35"/>
      <c r="J70" s="24"/>
      <c r="K70" s="24">
        <f>K30/720</f>
        <v>1.4228347222222222</v>
      </c>
      <c r="L70" s="24"/>
      <c r="N70" s="16"/>
      <c r="O70" s="16"/>
      <c r="P70" s="16"/>
      <c r="Q70" s="16"/>
      <c r="R70" s="16"/>
      <c r="S70" s="16"/>
      <c r="T70" s="21" t="s">
        <v>28</v>
      </c>
    </row>
    <row r="71" spans="3:20" ht="12" customHeight="1" x14ac:dyDescent="0.25">
      <c r="D71" s="44" t="s">
        <v>143</v>
      </c>
      <c r="E71" s="48" t="s">
        <v>21</v>
      </c>
      <c r="F71" s="63" t="s">
        <v>125</v>
      </c>
      <c r="G71" s="63" t="s">
        <v>144</v>
      </c>
      <c r="H71" s="20">
        <f t="shared" si="2"/>
        <v>1.1071652777777778</v>
      </c>
      <c r="I71" s="24"/>
      <c r="J71" s="35"/>
      <c r="K71" s="24">
        <f>K31/720</f>
        <v>1.1071652777777778</v>
      </c>
      <c r="L71" s="24"/>
      <c r="N71" s="16"/>
      <c r="O71" s="16"/>
      <c r="P71" s="16"/>
      <c r="Q71" s="16"/>
      <c r="R71" s="16"/>
      <c r="S71" s="16"/>
      <c r="T71" s="21" t="s">
        <v>28</v>
      </c>
    </row>
    <row r="72" spans="3:20" ht="12" customHeight="1" x14ac:dyDescent="0.25">
      <c r="D72" s="44" t="s">
        <v>145</v>
      </c>
      <c r="E72" s="48" t="s">
        <v>22</v>
      </c>
      <c r="F72" s="63" t="s">
        <v>125</v>
      </c>
      <c r="G72" s="63" t="s">
        <v>146</v>
      </c>
      <c r="H72" s="20">
        <f t="shared" si="2"/>
        <v>1.5409444444444444</v>
      </c>
      <c r="I72" s="24"/>
      <c r="J72" s="24"/>
      <c r="K72" s="35"/>
      <c r="L72" s="24">
        <f>L32/720</f>
        <v>1.5409444444444444</v>
      </c>
      <c r="N72" s="16"/>
      <c r="O72" s="16"/>
      <c r="P72" s="16"/>
      <c r="Q72" s="16"/>
      <c r="R72" s="16"/>
      <c r="S72" s="16"/>
      <c r="T72" s="21" t="s">
        <v>28</v>
      </c>
    </row>
    <row r="73" spans="3:20" ht="12" customHeight="1" x14ac:dyDescent="0.25">
      <c r="D73" s="44" t="s">
        <v>147</v>
      </c>
      <c r="E73" s="48" t="s">
        <v>69</v>
      </c>
      <c r="F73" s="63" t="s">
        <v>125</v>
      </c>
      <c r="G73" s="63" t="s">
        <v>148</v>
      </c>
      <c r="H73" s="20">
        <f t="shared" si="2"/>
        <v>0</v>
      </c>
      <c r="I73" s="24"/>
      <c r="J73" s="24"/>
      <c r="K73" s="24"/>
      <c r="L73" s="35"/>
      <c r="N73" s="16"/>
      <c r="O73" s="16"/>
      <c r="P73" s="16"/>
      <c r="Q73" s="16"/>
      <c r="R73" s="16"/>
      <c r="S73" s="16"/>
      <c r="T73" s="21" t="s">
        <v>28</v>
      </c>
    </row>
    <row r="74" spans="3:20" ht="12" customHeight="1" x14ac:dyDescent="0.25">
      <c r="D74" s="17" t="s">
        <v>149</v>
      </c>
      <c r="E74" s="18" t="s">
        <v>71</v>
      </c>
      <c r="F74" s="19" t="s">
        <v>125</v>
      </c>
      <c r="G74" s="19" t="s">
        <v>150</v>
      </c>
      <c r="H74" s="20">
        <f t="shared" si="2"/>
        <v>0</v>
      </c>
      <c r="I74" s="24"/>
      <c r="J74" s="24"/>
      <c r="K74" s="24"/>
      <c r="L74" s="24"/>
      <c r="N74" s="16"/>
      <c r="O74" s="16"/>
      <c r="P74" s="16"/>
      <c r="Q74" s="16"/>
      <c r="R74" s="16"/>
      <c r="S74" s="16"/>
      <c r="T74" s="21" t="s">
        <v>28</v>
      </c>
    </row>
    <row r="75" spans="3:20" ht="12" customHeight="1" x14ac:dyDescent="0.25">
      <c r="D75" s="17" t="s">
        <v>151</v>
      </c>
      <c r="E75" s="18" t="s">
        <v>74</v>
      </c>
      <c r="F75" s="19" t="s">
        <v>125</v>
      </c>
      <c r="G75" s="19" t="s">
        <v>152</v>
      </c>
      <c r="H75" s="20">
        <f t="shared" si="2"/>
        <v>10.911401388888889</v>
      </c>
      <c r="I75" s="20">
        <f>SUM(I76,I78,I81,I85)</f>
        <v>0</v>
      </c>
      <c r="J75" s="20">
        <f>SUM(J76,J78,J81,J85)</f>
        <v>5.9799888888888884</v>
      </c>
      <c r="K75" s="20">
        <f>SUM(K76,K78,K81,K85)</f>
        <v>3.4545236111111111</v>
      </c>
      <c r="L75" s="20">
        <f>SUM(L76,L78,L81,L85)</f>
        <v>1.4768888888888887</v>
      </c>
      <c r="N75" s="16"/>
      <c r="O75" s="16"/>
      <c r="P75" s="16"/>
      <c r="Q75" s="16"/>
      <c r="R75" s="16"/>
      <c r="S75" s="16"/>
      <c r="T75" s="21" t="s">
        <v>28</v>
      </c>
    </row>
    <row r="76" spans="3:20" ht="24" customHeight="1" x14ac:dyDescent="0.25">
      <c r="D76" s="44" t="s">
        <v>153</v>
      </c>
      <c r="E76" s="48" t="s">
        <v>77</v>
      </c>
      <c r="F76" s="63" t="s">
        <v>125</v>
      </c>
      <c r="G76" s="63" t="s">
        <v>154</v>
      </c>
      <c r="H76" s="20">
        <f t="shared" si="2"/>
        <v>0</v>
      </c>
      <c r="I76" s="24"/>
      <c r="J76" s="24"/>
      <c r="K76" s="24"/>
      <c r="L76" s="24"/>
      <c r="N76" s="16"/>
      <c r="O76" s="16"/>
      <c r="P76" s="16"/>
      <c r="Q76" s="16"/>
      <c r="R76" s="16"/>
      <c r="S76" s="16"/>
      <c r="T76" s="21" t="s">
        <v>28</v>
      </c>
    </row>
    <row r="77" spans="3:20" ht="12" customHeight="1" x14ac:dyDescent="0.25">
      <c r="D77" s="44" t="s">
        <v>155</v>
      </c>
      <c r="E77" s="49" t="s">
        <v>80</v>
      </c>
      <c r="F77" s="63" t="s">
        <v>125</v>
      </c>
      <c r="G77" s="63" t="s">
        <v>156</v>
      </c>
      <c r="H77" s="20">
        <f t="shared" si="2"/>
        <v>0</v>
      </c>
      <c r="I77" s="24"/>
      <c r="J77" s="24"/>
      <c r="K77" s="24"/>
      <c r="L77" s="24"/>
      <c r="N77" s="16"/>
      <c r="O77" s="16"/>
      <c r="P77" s="16"/>
      <c r="Q77" s="16"/>
      <c r="R77" s="16"/>
      <c r="S77" s="16"/>
      <c r="T77" s="21" t="s">
        <v>28</v>
      </c>
    </row>
    <row r="78" spans="3:20" ht="12" customHeight="1" x14ac:dyDescent="0.25">
      <c r="D78" s="44" t="s">
        <v>157</v>
      </c>
      <c r="E78" s="48" t="s">
        <v>83</v>
      </c>
      <c r="F78" s="63" t="s">
        <v>125</v>
      </c>
      <c r="G78" s="63" t="s">
        <v>158</v>
      </c>
      <c r="H78" s="20">
        <f t="shared" si="2"/>
        <v>6.9204805555555549</v>
      </c>
      <c r="I78" s="24"/>
      <c r="J78" s="24">
        <f>J38/720</f>
        <v>1.9890680555555549</v>
      </c>
      <c r="K78" s="24">
        <f>K38/720</f>
        <v>3.4545236111111111</v>
      </c>
      <c r="L78" s="24">
        <f>L38/720</f>
        <v>1.4768888888888887</v>
      </c>
      <c r="N78" s="16"/>
      <c r="O78" s="16"/>
      <c r="P78" s="16"/>
      <c r="Q78" s="16"/>
      <c r="R78" s="16"/>
      <c r="S78" s="16"/>
      <c r="T78" s="21" t="s">
        <v>28</v>
      </c>
    </row>
    <row r="79" spans="3:20" ht="12" customHeight="1" x14ac:dyDescent="0.25">
      <c r="D79" s="44" t="s">
        <v>159</v>
      </c>
      <c r="E79" s="49" t="s">
        <v>86</v>
      </c>
      <c r="F79" s="63" t="s">
        <v>125</v>
      </c>
      <c r="G79" s="63" t="s">
        <v>160</v>
      </c>
      <c r="H79" s="20">
        <f t="shared" si="2"/>
        <v>0</v>
      </c>
      <c r="I79" s="24"/>
      <c r="J79" s="24"/>
      <c r="K79" s="24"/>
      <c r="L79" s="24"/>
      <c r="N79" s="16"/>
      <c r="O79" s="16"/>
      <c r="P79" s="16"/>
      <c r="Q79" s="16"/>
      <c r="R79" s="16"/>
      <c r="S79" s="16"/>
      <c r="T79" s="21" t="s">
        <v>28</v>
      </c>
    </row>
    <row r="80" spans="3:20" ht="12" customHeight="1" x14ac:dyDescent="0.25">
      <c r="D80" s="44" t="s">
        <v>161</v>
      </c>
      <c r="E80" s="50" t="s">
        <v>89</v>
      </c>
      <c r="F80" s="63" t="s">
        <v>125</v>
      </c>
      <c r="G80" s="63" t="s">
        <v>162</v>
      </c>
      <c r="H80" s="20">
        <f t="shared" si="2"/>
        <v>0</v>
      </c>
      <c r="I80" s="24"/>
      <c r="J80" s="24"/>
      <c r="K80" s="24"/>
      <c r="L80" s="24"/>
      <c r="N80" s="16"/>
      <c r="O80" s="16"/>
      <c r="P80" s="16"/>
      <c r="Q80" s="16"/>
      <c r="R80" s="16"/>
      <c r="S80" s="16"/>
      <c r="T80" s="21" t="s">
        <v>28</v>
      </c>
    </row>
    <row r="81" spans="3:20" ht="12" customHeight="1" x14ac:dyDescent="0.25">
      <c r="D81" s="44" t="s">
        <v>163</v>
      </c>
      <c r="E81" s="48" t="s">
        <v>92</v>
      </c>
      <c r="F81" s="63" t="s">
        <v>125</v>
      </c>
      <c r="G81" s="63" t="s">
        <v>164</v>
      </c>
      <c r="H81" s="20">
        <f t="shared" si="2"/>
        <v>3.9909208333333335</v>
      </c>
      <c r="I81" s="20">
        <f>SUM(I82:I84)</f>
        <v>0</v>
      </c>
      <c r="J81" s="20">
        <f>SUM(J82:J84)</f>
        <v>3.9909208333333335</v>
      </c>
      <c r="K81" s="20">
        <f>SUM(K82:K84)</f>
        <v>0</v>
      </c>
      <c r="L81" s="20">
        <f>SUM(L82:L84)</f>
        <v>0</v>
      </c>
      <c r="N81" s="16"/>
      <c r="O81" s="16"/>
      <c r="P81" s="16"/>
      <c r="Q81" s="16"/>
      <c r="R81" s="16"/>
      <c r="S81" s="16"/>
      <c r="T81" s="21" t="s">
        <v>28</v>
      </c>
    </row>
    <row r="82" spans="3:20" ht="12" hidden="1" customHeight="1" x14ac:dyDescent="0.25">
      <c r="D82" s="47"/>
      <c r="E82" s="26"/>
      <c r="F82" s="46"/>
      <c r="G82" s="46"/>
      <c r="H82" s="28"/>
      <c r="I82" s="28"/>
      <c r="J82" s="28"/>
      <c r="K82" s="28"/>
      <c r="L82" s="29"/>
      <c r="N82" s="21" t="s">
        <v>33</v>
      </c>
      <c r="O82" s="16"/>
      <c r="P82" s="16"/>
      <c r="Q82" s="16"/>
      <c r="R82" s="16"/>
      <c r="S82" s="16"/>
      <c r="T82" s="16"/>
    </row>
    <row r="83" spans="3:20" s="1" customFormat="1" ht="12" customHeight="1" x14ac:dyDescent="0.15">
      <c r="C83" s="32" t="s">
        <v>43</v>
      </c>
      <c r="D83" s="44" t="str">
        <f>"15.3."&amp;N83</f>
        <v>15.3.1</v>
      </c>
      <c r="E83" s="52" t="s">
        <v>50</v>
      </c>
      <c r="F83" s="63" t="s">
        <v>125</v>
      </c>
      <c r="G83" s="63" t="s">
        <v>164</v>
      </c>
      <c r="H83" s="20">
        <f>SUM(I83:L83)</f>
        <v>3.9909208333333335</v>
      </c>
      <c r="I83" s="24"/>
      <c r="J83" s="24">
        <f>J43/720</f>
        <v>3.9909208333333335</v>
      </c>
      <c r="K83" s="24"/>
      <c r="L83" s="24"/>
      <c r="N83" s="21" t="s">
        <v>25</v>
      </c>
      <c r="O83" s="34" t="s">
        <v>50</v>
      </c>
      <c r="P83" s="34" t="s">
        <v>52</v>
      </c>
      <c r="Q83" s="34" t="s">
        <v>53</v>
      </c>
      <c r="R83" s="34" t="s">
        <v>47</v>
      </c>
      <c r="S83" s="21" t="s">
        <v>48</v>
      </c>
      <c r="T83" s="21" t="s">
        <v>165</v>
      </c>
    </row>
    <row r="84" spans="3:20" ht="12" customHeight="1" x14ac:dyDescent="0.25">
      <c r="D84" s="45"/>
      <c r="E84" s="26" t="s">
        <v>34</v>
      </c>
      <c r="F84" s="46"/>
      <c r="G84" s="46"/>
      <c r="H84" s="28"/>
      <c r="I84" s="28"/>
      <c r="J84" s="28"/>
      <c r="K84" s="28"/>
      <c r="L84" s="29"/>
      <c r="N84" s="16"/>
      <c r="O84" s="16"/>
      <c r="P84" s="16"/>
      <c r="Q84" s="16"/>
      <c r="R84" s="16"/>
      <c r="S84" s="16"/>
      <c r="T84" s="31" t="s">
        <v>166</v>
      </c>
    </row>
    <row r="85" spans="3:20" ht="12" customHeight="1" x14ac:dyDescent="0.25">
      <c r="D85" s="44" t="s">
        <v>167</v>
      </c>
      <c r="E85" s="48" t="s">
        <v>97</v>
      </c>
      <c r="F85" s="63" t="s">
        <v>125</v>
      </c>
      <c r="G85" s="63" t="s">
        <v>168</v>
      </c>
      <c r="H85" s="20">
        <f t="shared" ref="H85:H93" si="3">SUM(I85:L85)</f>
        <v>0</v>
      </c>
      <c r="I85" s="24"/>
      <c r="J85" s="24"/>
      <c r="K85" s="24"/>
      <c r="L85" s="24"/>
      <c r="N85" s="16"/>
      <c r="O85" s="16"/>
      <c r="P85" s="16"/>
      <c r="Q85" s="16"/>
      <c r="R85" s="16"/>
      <c r="S85" s="16"/>
      <c r="T85" s="21" t="s">
        <v>28</v>
      </c>
    </row>
    <row r="86" spans="3:20" ht="12" customHeight="1" x14ac:dyDescent="0.25">
      <c r="D86" s="17" t="s">
        <v>169</v>
      </c>
      <c r="E86" s="18" t="s">
        <v>100</v>
      </c>
      <c r="F86" s="19" t="s">
        <v>125</v>
      </c>
      <c r="G86" s="19" t="s">
        <v>170</v>
      </c>
      <c r="H86" s="20">
        <f t="shared" si="3"/>
        <v>4.0709444444444447</v>
      </c>
      <c r="I86" s="24">
        <f>I46/720</f>
        <v>1.4228347222222222</v>
      </c>
      <c r="J86" s="24">
        <f>J46/720</f>
        <v>1.1071652777777778</v>
      </c>
      <c r="K86" s="24">
        <f>K46/720</f>
        <v>1.5409444444444444</v>
      </c>
      <c r="L86" s="24"/>
      <c r="N86" s="16"/>
      <c r="O86" s="16"/>
      <c r="P86" s="16"/>
      <c r="Q86" s="16"/>
      <c r="R86" s="16"/>
      <c r="S86" s="16"/>
      <c r="T86" s="21" t="s">
        <v>28</v>
      </c>
    </row>
    <row r="87" spans="3:20" ht="12" customHeight="1" x14ac:dyDescent="0.25">
      <c r="D87" s="17" t="s">
        <v>171</v>
      </c>
      <c r="E87" s="18" t="s">
        <v>103</v>
      </c>
      <c r="F87" s="19" t="s">
        <v>125</v>
      </c>
      <c r="G87" s="19" t="s">
        <v>172</v>
      </c>
      <c r="H87" s="20">
        <f t="shared" si="3"/>
        <v>0</v>
      </c>
      <c r="I87" s="24"/>
      <c r="J87" s="24"/>
      <c r="K87" s="24"/>
      <c r="L87" s="24"/>
      <c r="N87" s="16"/>
      <c r="O87" s="16"/>
      <c r="P87" s="16"/>
      <c r="Q87" s="16"/>
      <c r="R87" s="16"/>
      <c r="S87" s="16"/>
      <c r="T87" s="21" t="s">
        <v>28</v>
      </c>
    </row>
    <row r="88" spans="3:20" ht="12" customHeight="1" x14ac:dyDescent="0.25">
      <c r="D88" s="17" t="s">
        <v>173</v>
      </c>
      <c r="E88" s="18" t="s">
        <v>106</v>
      </c>
      <c r="F88" s="19" t="s">
        <v>125</v>
      </c>
      <c r="G88" s="19" t="s">
        <v>174</v>
      </c>
      <c r="H88" s="20">
        <f t="shared" si="3"/>
        <v>0</v>
      </c>
      <c r="I88" s="24"/>
      <c r="J88" s="24"/>
      <c r="K88" s="24"/>
      <c r="L88" s="24"/>
      <c r="N88" s="16"/>
      <c r="O88" s="16"/>
      <c r="P88" s="16"/>
      <c r="Q88" s="16"/>
      <c r="R88" s="16"/>
      <c r="S88" s="16"/>
      <c r="T88" s="21" t="s">
        <v>28</v>
      </c>
    </row>
    <row r="89" spans="3:20" ht="12" customHeight="1" x14ac:dyDescent="0.25">
      <c r="D89" s="17" t="s">
        <v>175</v>
      </c>
      <c r="E89" s="18" t="s">
        <v>109</v>
      </c>
      <c r="F89" s="19" t="s">
        <v>125</v>
      </c>
      <c r="G89" s="19" t="s">
        <v>176</v>
      </c>
      <c r="H89" s="20">
        <f t="shared" si="3"/>
        <v>0.27639583333333329</v>
      </c>
      <c r="I89" s="24">
        <f>I49/720</f>
        <v>3.8919444444444444E-2</v>
      </c>
      <c r="J89" s="24">
        <f>J49/720</f>
        <v>0.120625</v>
      </c>
      <c r="K89" s="24">
        <f>K49/720</f>
        <v>5.2795833333333334E-2</v>
      </c>
      <c r="L89" s="24">
        <f>L49/720</f>
        <v>6.4055555555555546E-2</v>
      </c>
      <c r="N89" s="16"/>
      <c r="O89" s="16"/>
      <c r="P89" s="16"/>
      <c r="Q89" s="16"/>
      <c r="R89" s="16"/>
      <c r="S89" s="16"/>
      <c r="T89" s="21" t="s">
        <v>28</v>
      </c>
    </row>
    <row r="90" spans="3:20" ht="12" customHeight="1" x14ac:dyDescent="0.25">
      <c r="D90" s="44" t="s">
        <v>177</v>
      </c>
      <c r="E90" s="48" t="s">
        <v>178</v>
      </c>
      <c r="F90" s="63" t="s">
        <v>125</v>
      </c>
      <c r="G90" s="63" t="s">
        <v>179</v>
      </c>
      <c r="H90" s="20">
        <f t="shared" si="3"/>
        <v>0</v>
      </c>
      <c r="I90" s="24"/>
      <c r="J90" s="24"/>
      <c r="K90" s="24"/>
      <c r="L90" s="24"/>
      <c r="N90" s="16"/>
      <c r="O90" s="16"/>
      <c r="P90" s="16"/>
      <c r="Q90" s="16"/>
      <c r="R90" s="16"/>
      <c r="S90" s="16"/>
      <c r="T90" s="21" t="s">
        <v>28</v>
      </c>
    </row>
    <row r="91" spans="3:20" ht="12" customHeight="1" x14ac:dyDescent="0.25">
      <c r="D91" s="17" t="s">
        <v>180</v>
      </c>
      <c r="E91" s="18" t="s">
        <v>115</v>
      </c>
      <c r="F91" s="19" t="s">
        <v>125</v>
      </c>
      <c r="G91" s="19" t="s">
        <v>181</v>
      </c>
      <c r="H91" s="20">
        <f t="shared" si="3"/>
        <v>0.24884305555555558</v>
      </c>
      <c r="I91" s="24"/>
      <c r="J91" s="24">
        <f>J51/720</f>
        <v>5.6768055555555551E-2</v>
      </c>
      <c r="K91" s="24">
        <f>K51/720</f>
        <v>0.10531666666666667</v>
      </c>
      <c r="L91" s="24">
        <f>L51/720</f>
        <v>8.675833333333334E-2</v>
      </c>
      <c r="N91" s="16"/>
      <c r="O91" s="16"/>
      <c r="P91" s="16"/>
      <c r="Q91" s="16"/>
      <c r="R91" s="16"/>
      <c r="S91" s="16"/>
      <c r="T91" s="21" t="s">
        <v>28</v>
      </c>
    </row>
    <row r="92" spans="3:20" ht="24" customHeight="1" x14ac:dyDescent="0.25">
      <c r="D92" s="17" t="s">
        <v>182</v>
      </c>
      <c r="E92" s="18" t="s">
        <v>118</v>
      </c>
      <c r="F92" s="19" t="s">
        <v>125</v>
      </c>
      <c r="G92" s="19" t="s">
        <v>183</v>
      </c>
      <c r="H92" s="20">
        <f t="shared" si="3"/>
        <v>2.7552777777777773E-2</v>
      </c>
      <c r="I92" s="20">
        <f>I89-I91</f>
        <v>3.8919444444444444E-2</v>
      </c>
      <c r="J92" s="20">
        <f>J89-J91</f>
        <v>6.3856944444444452E-2</v>
      </c>
      <c r="K92" s="20">
        <f>K89-K91</f>
        <v>-5.2520833333333336E-2</v>
      </c>
      <c r="L92" s="20">
        <f>L89-L91</f>
        <v>-2.2702777777777794E-2</v>
      </c>
      <c r="N92" s="16"/>
      <c r="O92" s="16"/>
      <c r="P92" s="16"/>
      <c r="Q92" s="16"/>
      <c r="R92" s="16"/>
      <c r="S92" s="16"/>
      <c r="T92" s="21" t="s">
        <v>28</v>
      </c>
    </row>
    <row r="93" spans="3:20" ht="12" customHeight="1" x14ac:dyDescent="0.25">
      <c r="D93" s="17" t="s">
        <v>184</v>
      </c>
      <c r="E93" s="18" t="s">
        <v>121</v>
      </c>
      <c r="F93" s="19" t="s">
        <v>125</v>
      </c>
      <c r="G93" s="19" t="s">
        <v>185</v>
      </c>
      <c r="H93" s="20">
        <f t="shared" si="3"/>
        <v>0</v>
      </c>
      <c r="I93" s="20">
        <f>SUM(I55,I69,I74)-SUM(I75,I86:I89)</f>
        <v>0</v>
      </c>
      <c r="J93" s="20">
        <f>SUM(J55,J69,J74)-SUM(J75,J86:J89)</f>
        <v>0</v>
      </c>
      <c r="K93" s="20">
        <f>SUM(K55,K69,K74)-SUM(K75,K86:K89)</f>
        <v>0</v>
      </c>
      <c r="L93" s="20">
        <f>SUM(L55,L69,L74)-SUM(L75,L86:L89)</f>
        <v>0</v>
      </c>
      <c r="N93" s="16"/>
      <c r="O93" s="16"/>
      <c r="P93" s="16"/>
      <c r="Q93" s="16"/>
      <c r="R93" s="16"/>
      <c r="S93" s="16"/>
      <c r="T93" s="21" t="s">
        <v>28</v>
      </c>
    </row>
    <row r="94" spans="3:20" ht="18" customHeight="1" x14ac:dyDescent="0.25">
      <c r="D94" s="64" t="s">
        <v>186</v>
      </c>
      <c r="E94" s="65"/>
      <c r="F94" s="65"/>
      <c r="G94" s="13"/>
      <c r="H94" s="14"/>
      <c r="I94" s="14"/>
      <c r="J94" s="14"/>
      <c r="K94" s="14"/>
      <c r="L94" s="15"/>
      <c r="N94" s="16"/>
      <c r="O94" s="16"/>
      <c r="P94" s="16"/>
      <c r="Q94" s="16"/>
      <c r="R94" s="16"/>
      <c r="S94" s="16"/>
      <c r="T94" s="16"/>
    </row>
    <row r="95" spans="3:20" ht="12" customHeight="1" x14ac:dyDescent="0.25">
      <c r="D95" s="17" t="s">
        <v>187</v>
      </c>
      <c r="E95" s="18" t="s">
        <v>188</v>
      </c>
      <c r="F95" s="19" t="s">
        <v>125</v>
      </c>
      <c r="G95" s="19" t="s">
        <v>189</v>
      </c>
      <c r="H95" s="20">
        <f>SUM(I95:L95)</f>
        <v>0</v>
      </c>
      <c r="I95" s="24"/>
      <c r="J95" s="24"/>
      <c r="K95" s="24"/>
      <c r="L95" s="24"/>
      <c r="N95" s="16"/>
      <c r="O95" s="16"/>
      <c r="P95" s="16"/>
      <c r="Q95" s="16"/>
      <c r="R95" s="16"/>
      <c r="S95" s="16"/>
      <c r="T95" s="21" t="s">
        <v>28</v>
      </c>
    </row>
    <row r="96" spans="3:20" ht="12" customHeight="1" x14ac:dyDescent="0.25">
      <c r="D96" s="17" t="s">
        <v>190</v>
      </c>
      <c r="E96" s="18" t="s">
        <v>191</v>
      </c>
      <c r="F96" s="19" t="s">
        <v>125</v>
      </c>
      <c r="G96" s="19" t="s">
        <v>192</v>
      </c>
      <c r="H96" s="20">
        <f>SUM(I96:L96)</f>
        <v>61.722999999999999</v>
      </c>
      <c r="I96" s="24"/>
      <c r="J96" s="24">
        <v>61.722999999999999</v>
      </c>
      <c r="K96" s="24"/>
      <c r="L96" s="24"/>
      <c r="N96" s="16"/>
      <c r="O96" s="16"/>
      <c r="P96" s="16"/>
      <c r="Q96" s="16"/>
      <c r="R96" s="16"/>
      <c r="S96" s="16"/>
      <c r="T96" s="21" t="s">
        <v>28</v>
      </c>
    </row>
    <row r="97" spans="3:20" s="2" customFormat="1" ht="12" customHeight="1" x14ac:dyDescent="0.25">
      <c r="C97" s="1"/>
      <c r="D97" s="17" t="s">
        <v>193</v>
      </c>
      <c r="E97" s="18" t="s">
        <v>194</v>
      </c>
      <c r="F97" s="19" t="s">
        <v>125</v>
      </c>
      <c r="G97" s="19" t="s">
        <v>195</v>
      </c>
      <c r="H97" s="20">
        <f>SUM(I97:L97)</f>
        <v>0</v>
      </c>
      <c r="I97" s="24"/>
      <c r="J97" s="24"/>
      <c r="K97" s="24"/>
      <c r="L97" s="24"/>
      <c r="M97" s="1"/>
      <c r="N97" s="16"/>
      <c r="O97" s="16"/>
      <c r="P97" s="16"/>
      <c r="Q97" s="16"/>
      <c r="R97" s="16"/>
      <c r="S97" s="16"/>
      <c r="T97" s="21" t="s">
        <v>28</v>
      </c>
    </row>
    <row r="98" spans="3:20" s="2" customFormat="1" ht="18" customHeight="1" x14ac:dyDescent="0.25">
      <c r="C98" s="1"/>
      <c r="D98" s="64" t="s">
        <v>196</v>
      </c>
      <c r="E98" s="65"/>
      <c r="F98" s="65"/>
      <c r="G98" s="13"/>
      <c r="H98" s="14"/>
      <c r="I98" s="14"/>
      <c r="J98" s="14"/>
      <c r="K98" s="14"/>
      <c r="L98" s="15"/>
      <c r="M98" s="1"/>
      <c r="N98" s="16"/>
      <c r="O98" s="16"/>
      <c r="P98" s="16"/>
      <c r="Q98" s="16"/>
      <c r="R98" s="16"/>
      <c r="S98" s="16"/>
      <c r="T98" s="16"/>
    </row>
    <row r="99" spans="3:20" s="2" customFormat="1" ht="12" customHeight="1" x14ac:dyDescent="0.25">
      <c r="C99" s="1"/>
      <c r="D99" s="17" t="s">
        <v>197</v>
      </c>
      <c r="E99" s="18" t="s">
        <v>198</v>
      </c>
      <c r="F99" s="19" t="s">
        <v>27</v>
      </c>
      <c r="G99" s="19" t="s">
        <v>199</v>
      </c>
      <c r="H99" s="20">
        <f t="shared" ref="H99:H130" si="4">SUM(I99:L99)</f>
        <v>0</v>
      </c>
      <c r="I99" s="20">
        <f>SUM(I100,I101)</f>
        <v>0</v>
      </c>
      <c r="J99" s="20">
        <f>SUM(J100,J101)</f>
        <v>0</v>
      </c>
      <c r="K99" s="20">
        <f>SUM(K100,K101)</f>
        <v>0</v>
      </c>
      <c r="L99" s="20">
        <f>SUM(L100,L101)</f>
        <v>0</v>
      </c>
      <c r="M99" s="1"/>
      <c r="N99" s="16"/>
      <c r="O99" s="16"/>
      <c r="P99" s="16"/>
      <c r="Q99" s="16"/>
      <c r="R99" s="16"/>
      <c r="S99" s="16"/>
      <c r="T99" s="21" t="s">
        <v>28</v>
      </c>
    </row>
    <row r="100" spans="3:20" s="2" customFormat="1" ht="12" customHeight="1" x14ac:dyDescent="0.25">
      <c r="C100" s="1"/>
      <c r="D100" s="44" t="s">
        <v>200</v>
      </c>
      <c r="E100" s="48" t="s">
        <v>201</v>
      </c>
      <c r="F100" s="63" t="s">
        <v>27</v>
      </c>
      <c r="G100" s="63" t="s">
        <v>202</v>
      </c>
      <c r="H100" s="20">
        <f t="shared" si="4"/>
        <v>0</v>
      </c>
      <c r="I100" s="24"/>
      <c r="J100" s="24"/>
      <c r="K100" s="24"/>
      <c r="L100" s="24"/>
      <c r="M100" s="1"/>
      <c r="N100" s="16"/>
      <c r="O100" s="16"/>
      <c r="P100" s="16"/>
      <c r="Q100" s="16"/>
      <c r="R100" s="16"/>
      <c r="S100" s="16"/>
      <c r="T100" s="21" t="s">
        <v>28</v>
      </c>
    </row>
    <row r="101" spans="3:20" s="2" customFormat="1" ht="12" customHeight="1" x14ac:dyDescent="0.25">
      <c r="C101" s="1"/>
      <c r="D101" s="44" t="s">
        <v>203</v>
      </c>
      <c r="E101" s="48" t="s">
        <v>204</v>
      </c>
      <c r="F101" s="63" t="s">
        <v>27</v>
      </c>
      <c r="G101" s="63" t="s">
        <v>205</v>
      </c>
      <c r="H101" s="20">
        <f t="shared" si="4"/>
        <v>0</v>
      </c>
      <c r="I101" s="20">
        <f>I104</f>
        <v>0</v>
      </c>
      <c r="J101" s="20">
        <f>J104</f>
        <v>0</v>
      </c>
      <c r="K101" s="20">
        <f>K104</f>
        <v>0</v>
      </c>
      <c r="L101" s="20">
        <f>L104</f>
        <v>0</v>
      </c>
      <c r="M101" s="1"/>
      <c r="N101" s="16"/>
      <c r="O101" s="16"/>
      <c r="P101" s="16"/>
      <c r="Q101" s="16"/>
      <c r="R101" s="16"/>
      <c r="S101" s="16"/>
      <c r="T101" s="21" t="s">
        <v>28</v>
      </c>
    </row>
    <row r="102" spans="3:20" s="2" customFormat="1" ht="12" customHeight="1" x14ac:dyDescent="0.25">
      <c r="C102" s="1"/>
      <c r="D102" s="44" t="s">
        <v>206</v>
      </c>
      <c r="E102" s="49" t="s">
        <v>207</v>
      </c>
      <c r="F102" s="63" t="s">
        <v>125</v>
      </c>
      <c r="G102" s="63" t="s">
        <v>208</v>
      </c>
      <c r="H102" s="20">
        <f t="shared" si="4"/>
        <v>0</v>
      </c>
      <c r="I102" s="24"/>
      <c r="J102" s="24"/>
      <c r="K102" s="24"/>
      <c r="L102" s="24"/>
      <c r="M102" s="1"/>
      <c r="N102" s="16"/>
      <c r="O102" s="16"/>
      <c r="P102" s="16"/>
      <c r="Q102" s="16"/>
      <c r="R102" s="16"/>
      <c r="S102" s="16"/>
      <c r="T102" s="21" t="s">
        <v>28</v>
      </c>
    </row>
    <row r="103" spans="3:20" s="2" customFormat="1" ht="12" customHeight="1" x14ac:dyDescent="0.25">
      <c r="C103" s="1"/>
      <c r="D103" s="44" t="s">
        <v>209</v>
      </c>
      <c r="E103" s="50" t="s">
        <v>210</v>
      </c>
      <c r="F103" s="63" t="s">
        <v>125</v>
      </c>
      <c r="G103" s="63" t="s">
        <v>211</v>
      </c>
      <c r="H103" s="20">
        <f t="shared" si="4"/>
        <v>0</v>
      </c>
      <c r="I103" s="24"/>
      <c r="J103" s="24"/>
      <c r="K103" s="24"/>
      <c r="L103" s="24"/>
      <c r="M103" s="1"/>
      <c r="N103" s="16"/>
      <c r="O103" s="16"/>
      <c r="P103" s="16"/>
      <c r="Q103" s="16"/>
      <c r="R103" s="16"/>
      <c r="S103" s="16"/>
      <c r="T103" s="21" t="s">
        <v>28</v>
      </c>
    </row>
    <row r="104" spans="3:20" s="2" customFormat="1" ht="12" customHeight="1" x14ac:dyDescent="0.25">
      <c r="C104" s="1"/>
      <c r="D104" s="44" t="s">
        <v>212</v>
      </c>
      <c r="E104" s="49" t="s">
        <v>213</v>
      </c>
      <c r="F104" s="63" t="s">
        <v>27</v>
      </c>
      <c r="G104" s="63" t="s">
        <v>214</v>
      </c>
      <c r="H104" s="20">
        <f t="shared" si="4"/>
        <v>0</v>
      </c>
      <c r="I104" s="24"/>
      <c r="J104" s="24"/>
      <c r="K104" s="24"/>
      <c r="L104" s="24"/>
      <c r="M104" s="1"/>
      <c r="N104" s="16"/>
      <c r="O104" s="16"/>
      <c r="P104" s="16"/>
      <c r="Q104" s="16"/>
      <c r="R104" s="16"/>
      <c r="S104" s="16"/>
      <c r="T104" s="21" t="s">
        <v>28</v>
      </c>
    </row>
    <row r="105" spans="3:20" s="2" customFormat="1" ht="12" customHeight="1" x14ac:dyDescent="0.25">
      <c r="C105" s="1"/>
      <c r="D105" s="17" t="s">
        <v>215</v>
      </c>
      <c r="E105" s="18" t="s">
        <v>216</v>
      </c>
      <c r="F105" s="19" t="s">
        <v>27</v>
      </c>
      <c r="G105" s="19" t="s">
        <v>217</v>
      </c>
      <c r="H105" s="20">
        <f t="shared" si="4"/>
        <v>0</v>
      </c>
      <c r="I105" s="20">
        <f>SUM(I106,I122)</f>
        <v>0</v>
      </c>
      <c r="J105" s="20">
        <f>SUM(J106,J122)</f>
        <v>0</v>
      </c>
      <c r="K105" s="20">
        <f>SUM(K106,K122)</f>
        <v>0</v>
      </c>
      <c r="L105" s="20">
        <f>SUM(L106,L122)</f>
        <v>0</v>
      </c>
      <c r="M105" s="1"/>
      <c r="N105" s="16"/>
      <c r="O105" s="16"/>
      <c r="P105" s="16"/>
      <c r="Q105" s="16"/>
      <c r="R105" s="16"/>
      <c r="S105" s="16"/>
      <c r="T105" s="21" t="s">
        <v>28</v>
      </c>
    </row>
    <row r="106" spans="3:20" s="2" customFormat="1" ht="12" customHeight="1" x14ac:dyDescent="0.25">
      <c r="C106" s="1"/>
      <c r="D106" s="44" t="s">
        <v>218</v>
      </c>
      <c r="E106" s="48" t="s">
        <v>219</v>
      </c>
      <c r="F106" s="63" t="s">
        <v>27</v>
      </c>
      <c r="G106" s="63" t="s">
        <v>220</v>
      </c>
      <c r="H106" s="20">
        <f t="shared" si="4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M106" s="1"/>
      <c r="N106" s="16"/>
      <c r="O106" s="16"/>
      <c r="P106" s="16"/>
      <c r="Q106" s="16"/>
      <c r="R106" s="16"/>
      <c r="S106" s="16"/>
      <c r="T106" s="21" t="s">
        <v>28</v>
      </c>
    </row>
    <row r="107" spans="3:20" s="2" customFormat="1" ht="12" customHeight="1" x14ac:dyDescent="0.25">
      <c r="C107" s="1"/>
      <c r="D107" s="44" t="s">
        <v>221</v>
      </c>
      <c r="E107" s="49" t="s">
        <v>222</v>
      </c>
      <c r="F107" s="63" t="s">
        <v>27</v>
      </c>
      <c r="G107" s="63" t="s">
        <v>223</v>
      </c>
      <c r="H107" s="20">
        <f t="shared" si="4"/>
        <v>0</v>
      </c>
      <c r="I107" s="24"/>
      <c r="J107" s="24"/>
      <c r="K107" s="24"/>
      <c r="L107" s="24"/>
      <c r="M107" s="1"/>
      <c r="N107" s="16"/>
      <c r="O107" s="16"/>
      <c r="P107" s="16"/>
      <c r="Q107" s="16"/>
      <c r="R107" s="16"/>
      <c r="S107" s="16"/>
      <c r="T107" s="21" t="s">
        <v>28</v>
      </c>
    </row>
    <row r="108" spans="3:20" s="2" customFormat="1" ht="12" customHeight="1" x14ac:dyDescent="0.25">
      <c r="C108" s="1"/>
      <c r="D108" s="44" t="s">
        <v>224</v>
      </c>
      <c r="E108" s="49" t="s">
        <v>225</v>
      </c>
      <c r="F108" s="63" t="s">
        <v>27</v>
      </c>
      <c r="G108" s="63" t="s">
        <v>226</v>
      </c>
      <c r="H108" s="20">
        <f t="shared" si="4"/>
        <v>0</v>
      </c>
      <c r="I108" s="20">
        <f>SUM(I109,I112,I115,I118:I121)</f>
        <v>0</v>
      </c>
      <c r="J108" s="20">
        <f>SUM(J109,J112,J115,J118:J121)</f>
        <v>0</v>
      </c>
      <c r="K108" s="20">
        <f>SUM(K109,K112,K115,K118:K121)</f>
        <v>0</v>
      </c>
      <c r="L108" s="20">
        <f>SUM(L109,L112,L115,L118:L121)</f>
        <v>0</v>
      </c>
      <c r="M108" s="1"/>
      <c r="N108" s="16"/>
      <c r="O108" s="16"/>
      <c r="P108" s="16"/>
      <c r="Q108" s="16"/>
      <c r="R108" s="16"/>
      <c r="S108" s="16"/>
      <c r="T108" s="21" t="s">
        <v>28</v>
      </c>
    </row>
    <row r="109" spans="3:20" s="2" customFormat="1" ht="51" customHeight="1" x14ac:dyDescent="0.25">
      <c r="C109" s="1"/>
      <c r="D109" s="44" t="s">
        <v>227</v>
      </c>
      <c r="E109" s="50" t="s">
        <v>228</v>
      </c>
      <c r="F109" s="63" t="s">
        <v>27</v>
      </c>
      <c r="G109" s="63" t="s">
        <v>229</v>
      </c>
      <c r="H109" s="20">
        <f t="shared" si="4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M109" s="1"/>
      <c r="N109" s="16"/>
      <c r="O109" s="16"/>
      <c r="P109" s="16"/>
      <c r="Q109" s="16"/>
      <c r="R109" s="16"/>
      <c r="S109" s="16"/>
      <c r="T109" s="21" t="s">
        <v>28</v>
      </c>
    </row>
    <row r="110" spans="3:20" s="2" customFormat="1" ht="12" customHeight="1" x14ac:dyDescent="0.25">
      <c r="C110" s="1"/>
      <c r="D110" s="44" t="s">
        <v>230</v>
      </c>
      <c r="E110" s="51" t="s">
        <v>231</v>
      </c>
      <c r="F110" s="63" t="s">
        <v>27</v>
      </c>
      <c r="G110" s="63" t="s">
        <v>232</v>
      </c>
      <c r="H110" s="20">
        <f t="shared" si="4"/>
        <v>0</v>
      </c>
      <c r="I110" s="24"/>
      <c r="J110" s="24"/>
      <c r="K110" s="24"/>
      <c r="L110" s="24"/>
      <c r="M110" s="1"/>
      <c r="N110" s="16"/>
      <c r="O110" s="16"/>
      <c r="P110" s="16"/>
      <c r="Q110" s="16"/>
      <c r="R110" s="16"/>
      <c r="S110" s="16"/>
      <c r="T110" s="21" t="s">
        <v>28</v>
      </c>
    </row>
    <row r="111" spans="3:20" s="2" customFormat="1" ht="12" customHeight="1" x14ac:dyDescent="0.25">
      <c r="C111" s="1"/>
      <c r="D111" s="44" t="s">
        <v>233</v>
      </c>
      <c r="E111" s="51" t="s">
        <v>234</v>
      </c>
      <c r="F111" s="63" t="s">
        <v>27</v>
      </c>
      <c r="G111" s="63" t="s">
        <v>235</v>
      </c>
      <c r="H111" s="20">
        <f t="shared" si="4"/>
        <v>0</v>
      </c>
      <c r="I111" s="24"/>
      <c r="J111" s="24"/>
      <c r="K111" s="24"/>
      <c r="L111" s="24"/>
      <c r="M111" s="1"/>
      <c r="N111" s="16"/>
      <c r="O111" s="16"/>
      <c r="P111" s="16"/>
      <c r="Q111" s="16"/>
      <c r="R111" s="16"/>
      <c r="S111" s="16"/>
      <c r="T111" s="21" t="s">
        <v>28</v>
      </c>
    </row>
    <row r="112" spans="3:20" s="2" customFormat="1" ht="36" customHeight="1" x14ac:dyDescent="0.25">
      <c r="C112" s="1"/>
      <c r="D112" s="44" t="s">
        <v>236</v>
      </c>
      <c r="E112" s="50" t="s">
        <v>237</v>
      </c>
      <c r="F112" s="63" t="s">
        <v>27</v>
      </c>
      <c r="G112" s="63" t="s">
        <v>238</v>
      </c>
      <c r="H112" s="20">
        <f t="shared" si="4"/>
        <v>0</v>
      </c>
      <c r="I112" s="20">
        <f>SUM(I113:I114)</f>
        <v>0</v>
      </c>
      <c r="J112" s="20">
        <f>SUM(J113:J114)</f>
        <v>0</v>
      </c>
      <c r="K112" s="20">
        <f>SUM(K113:K114)</f>
        <v>0</v>
      </c>
      <c r="L112" s="20">
        <f>SUM(L113:L114)</f>
        <v>0</v>
      </c>
      <c r="M112" s="1"/>
      <c r="N112" s="16"/>
      <c r="O112" s="16"/>
      <c r="P112" s="16"/>
      <c r="Q112" s="16"/>
      <c r="R112" s="16"/>
      <c r="S112" s="16"/>
      <c r="T112" s="21" t="s">
        <v>28</v>
      </c>
    </row>
    <row r="113" spans="3:20" s="2" customFormat="1" ht="12" customHeight="1" x14ac:dyDescent="0.25">
      <c r="C113" s="1"/>
      <c r="D113" s="44" t="s">
        <v>239</v>
      </c>
      <c r="E113" s="51" t="s">
        <v>231</v>
      </c>
      <c r="F113" s="63" t="s">
        <v>27</v>
      </c>
      <c r="G113" s="63" t="s">
        <v>240</v>
      </c>
      <c r="H113" s="20">
        <f t="shared" si="4"/>
        <v>0</v>
      </c>
      <c r="I113" s="24"/>
      <c r="J113" s="24"/>
      <c r="K113" s="24"/>
      <c r="L113" s="24"/>
      <c r="M113" s="1"/>
      <c r="N113" s="16"/>
      <c r="O113" s="16"/>
      <c r="P113" s="16"/>
      <c r="Q113" s="16"/>
      <c r="R113" s="16"/>
      <c r="S113" s="16"/>
      <c r="T113" s="21" t="s">
        <v>28</v>
      </c>
    </row>
    <row r="114" spans="3:20" s="2" customFormat="1" ht="12" customHeight="1" x14ac:dyDescent="0.25">
      <c r="C114" s="1"/>
      <c r="D114" s="44" t="s">
        <v>241</v>
      </c>
      <c r="E114" s="51" t="s">
        <v>234</v>
      </c>
      <c r="F114" s="63" t="s">
        <v>27</v>
      </c>
      <c r="G114" s="63" t="s">
        <v>242</v>
      </c>
      <c r="H114" s="20">
        <f t="shared" si="4"/>
        <v>0</v>
      </c>
      <c r="I114" s="24"/>
      <c r="J114" s="24"/>
      <c r="K114" s="24"/>
      <c r="L114" s="24"/>
      <c r="M114" s="1"/>
      <c r="N114" s="16"/>
      <c r="O114" s="16"/>
      <c r="P114" s="16"/>
      <c r="Q114" s="16"/>
      <c r="R114" s="16"/>
      <c r="S114" s="16"/>
      <c r="T114" s="21" t="s">
        <v>28</v>
      </c>
    </row>
    <row r="115" spans="3:20" s="2" customFormat="1" ht="24" customHeight="1" x14ac:dyDescent="0.25">
      <c r="C115" s="1"/>
      <c r="D115" s="44" t="s">
        <v>243</v>
      </c>
      <c r="E115" s="50" t="s">
        <v>244</v>
      </c>
      <c r="F115" s="63" t="s">
        <v>27</v>
      </c>
      <c r="G115" s="63" t="s">
        <v>245</v>
      </c>
      <c r="H115" s="20">
        <f t="shared" si="4"/>
        <v>0</v>
      </c>
      <c r="I115" s="20">
        <f>SUM(I116:I117)</f>
        <v>0</v>
      </c>
      <c r="J115" s="20">
        <f>SUM(J116:J117)</f>
        <v>0</v>
      </c>
      <c r="K115" s="20">
        <f>SUM(K116:K117)</f>
        <v>0</v>
      </c>
      <c r="L115" s="20">
        <f>SUM(L116:L117)</f>
        <v>0</v>
      </c>
      <c r="M115" s="1"/>
      <c r="N115" s="16"/>
      <c r="O115" s="16"/>
      <c r="P115" s="16"/>
      <c r="Q115" s="16"/>
      <c r="R115" s="16"/>
      <c r="S115" s="16"/>
      <c r="T115" s="21" t="s">
        <v>28</v>
      </c>
    </row>
    <row r="116" spans="3:20" s="2" customFormat="1" ht="12" customHeight="1" x14ac:dyDescent="0.25">
      <c r="C116" s="1"/>
      <c r="D116" s="44" t="s">
        <v>246</v>
      </c>
      <c r="E116" s="51" t="s">
        <v>231</v>
      </c>
      <c r="F116" s="63" t="s">
        <v>27</v>
      </c>
      <c r="G116" s="63" t="s">
        <v>247</v>
      </c>
      <c r="H116" s="20">
        <f t="shared" si="4"/>
        <v>0</v>
      </c>
      <c r="I116" s="24"/>
      <c r="J116" s="24"/>
      <c r="K116" s="24"/>
      <c r="L116" s="24"/>
      <c r="M116" s="1"/>
      <c r="N116" s="16"/>
      <c r="O116" s="16"/>
      <c r="P116" s="16"/>
      <c r="Q116" s="16"/>
      <c r="R116" s="16"/>
      <c r="S116" s="16"/>
      <c r="T116" s="21" t="s">
        <v>28</v>
      </c>
    </row>
    <row r="117" spans="3:20" s="2" customFormat="1" ht="12" customHeight="1" x14ac:dyDescent="0.25">
      <c r="C117" s="1"/>
      <c r="D117" s="44" t="s">
        <v>248</v>
      </c>
      <c r="E117" s="51" t="s">
        <v>234</v>
      </c>
      <c r="F117" s="63" t="s">
        <v>27</v>
      </c>
      <c r="G117" s="63" t="s">
        <v>249</v>
      </c>
      <c r="H117" s="20">
        <f t="shared" si="4"/>
        <v>0</v>
      </c>
      <c r="I117" s="24"/>
      <c r="J117" s="24"/>
      <c r="K117" s="24"/>
      <c r="L117" s="24"/>
      <c r="M117" s="1"/>
      <c r="N117" s="16"/>
      <c r="O117" s="16"/>
      <c r="P117" s="16"/>
      <c r="Q117" s="16"/>
      <c r="R117" s="16"/>
      <c r="S117" s="16"/>
      <c r="T117" s="21" t="s">
        <v>28</v>
      </c>
    </row>
    <row r="118" spans="3:20" s="2" customFormat="1" ht="20.25" customHeight="1" x14ac:dyDescent="0.25">
      <c r="C118" s="1"/>
      <c r="D118" s="44" t="s">
        <v>250</v>
      </c>
      <c r="E118" s="50" t="s">
        <v>251</v>
      </c>
      <c r="F118" s="63" t="s">
        <v>27</v>
      </c>
      <c r="G118" s="63" t="s">
        <v>252</v>
      </c>
      <c r="H118" s="20">
        <f t="shared" si="4"/>
        <v>0</v>
      </c>
      <c r="I118" s="24"/>
      <c r="J118" s="24"/>
      <c r="K118" s="24"/>
      <c r="L118" s="24"/>
      <c r="M118" s="1"/>
      <c r="N118" s="16"/>
      <c r="O118" s="16"/>
      <c r="P118" s="16"/>
      <c r="Q118" s="16"/>
      <c r="R118" s="16"/>
      <c r="S118" s="16"/>
      <c r="T118" s="21" t="s">
        <v>28</v>
      </c>
    </row>
    <row r="119" spans="3:20" s="2" customFormat="1" ht="12" customHeight="1" x14ac:dyDescent="0.25">
      <c r="C119" s="1"/>
      <c r="D119" s="44" t="s">
        <v>253</v>
      </c>
      <c r="E119" s="50" t="s">
        <v>254</v>
      </c>
      <c r="F119" s="63" t="s">
        <v>27</v>
      </c>
      <c r="G119" s="63" t="s">
        <v>255</v>
      </c>
      <c r="H119" s="20">
        <f t="shared" si="4"/>
        <v>0</v>
      </c>
      <c r="I119" s="24"/>
      <c r="J119" s="24"/>
      <c r="K119" s="24"/>
      <c r="L119" s="24"/>
      <c r="M119" s="1"/>
      <c r="N119" s="16"/>
      <c r="O119" s="16"/>
      <c r="P119" s="16"/>
      <c r="Q119" s="16"/>
      <c r="R119" s="16"/>
      <c r="S119" s="16"/>
      <c r="T119" s="21" t="s">
        <v>28</v>
      </c>
    </row>
    <row r="120" spans="3:20" s="2" customFormat="1" ht="36" customHeight="1" x14ac:dyDescent="0.25">
      <c r="C120" s="1"/>
      <c r="D120" s="44" t="s">
        <v>256</v>
      </c>
      <c r="E120" s="50" t="s">
        <v>257</v>
      </c>
      <c r="F120" s="63" t="s">
        <v>27</v>
      </c>
      <c r="G120" s="63" t="s">
        <v>258</v>
      </c>
      <c r="H120" s="20">
        <f t="shared" si="4"/>
        <v>0</v>
      </c>
      <c r="I120" s="24"/>
      <c r="J120" s="24"/>
      <c r="K120" s="24"/>
      <c r="L120" s="24"/>
      <c r="M120" s="1"/>
      <c r="N120" s="16"/>
      <c r="O120" s="16"/>
      <c r="P120" s="16"/>
      <c r="Q120" s="16"/>
      <c r="R120" s="16"/>
      <c r="S120" s="16"/>
      <c r="T120" s="21" t="s">
        <v>28</v>
      </c>
    </row>
    <row r="121" spans="3:20" s="2" customFormat="1" ht="24" customHeight="1" x14ac:dyDescent="0.25">
      <c r="C121" s="1"/>
      <c r="D121" s="44" t="s">
        <v>259</v>
      </c>
      <c r="E121" s="50" t="s">
        <v>260</v>
      </c>
      <c r="F121" s="63" t="s">
        <v>27</v>
      </c>
      <c r="G121" s="63" t="s">
        <v>261</v>
      </c>
      <c r="H121" s="20">
        <f t="shared" si="4"/>
        <v>0</v>
      </c>
      <c r="I121" s="24"/>
      <c r="J121" s="24"/>
      <c r="K121" s="24"/>
      <c r="L121" s="24"/>
      <c r="M121" s="1"/>
      <c r="N121" s="16"/>
      <c r="O121" s="16"/>
      <c r="P121" s="16"/>
      <c r="Q121" s="16"/>
      <c r="R121" s="16"/>
      <c r="S121" s="16"/>
      <c r="T121" s="21" t="s">
        <v>28</v>
      </c>
    </row>
    <row r="122" spans="3:20" s="2" customFormat="1" ht="12" customHeight="1" x14ac:dyDescent="0.25">
      <c r="C122" s="1"/>
      <c r="D122" s="44" t="s">
        <v>262</v>
      </c>
      <c r="E122" s="48" t="s">
        <v>263</v>
      </c>
      <c r="F122" s="63" t="s">
        <v>27</v>
      </c>
      <c r="G122" s="63" t="s">
        <v>264</v>
      </c>
      <c r="H122" s="20">
        <f t="shared" si="4"/>
        <v>0</v>
      </c>
      <c r="I122" s="20">
        <f>I125</f>
        <v>0</v>
      </c>
      <c r="J122" s="20">
        <f>J125</f>
        <v>0</v>
      </c>
      <c r="K122" s="20">
        <f>K125</f>
        <v>0</v>
      </c>
      <c r="L122" s="20">
        <f>L125</f>
        <v>0</v>
      </c>
      <c r="M122" s="1"/>
      <c r="N122" s="16"/>
      <c r="O122" s="16"/>
      <c r="P122" s="16"/>
      <c r="Q122" s="16"/>
      <c r="R122" s="16"/>
      <c r="S122" s="16"/>
      <c r="T122" s="21" t="s">
        <v>28</v>
      </c>
    </row>
    <row r="123" spans="3:20" s="2" customFormat="1" ht="12" customHeight="1" x14ac:dyDescent="0.25">
      <c r="C123" s="1"/>
      <c r="D123" s="44" t="s">
        <v>265</v>
      </c>
      <c r="E123" s="49" t="s">
        <v>207</v>
      </c>
      <c r="F123" s="63" t="s">
        <v>125</v>
      </c>
      <c r="G123" s="63" t="s">
        <v>266</v>
      </c>
      <c r="H123" s="20">
        <f t="shared" si="4"/>
        <v>0</v>
      </c>
      <c r="I123" s="24"/>
      <c r="J123" s="24"/>
      <c r="K123" s="24"/>
      <c r="L123" s="24"/>
      <c r="M123" s="1"/>
      <c r="N123" s="16"/>
      <c r="O123" s="16"/>
      <c r="P123" s="16"/>
      <c r="Q123" s="16"/>
      <c r="R123" s="16"/>
      <c r="S123" s="16"/>
      <c r="T123" s="21" t="s">
        <v>28</v>
      </c>
    </row>
    <row r="124" spans="3:20" s="2" customFormat="1" ht="12" customHeight="1" x14ac:dyDescent="0.25">
      <c r="C124" s="1"/>
      <c r="D124" s="44" t="s">
        <v>267</v>
      </c>
      <c r="E124" s="50" t="s">
        <v>210</v>
      </c>
      <c r="F124" s="63" t="s">
        <v>125</v>
      </c>
      <c r="G124" s="63" t="s">
        <v>268</v>
      </c>
      <c r="H124" s="20">
        <f t="shared" si="4"/>
        <v>0</v>
      </c>
      <c r="I124" s="24"/>
      <c r="J124" s="24"/>
      <c r="K124" s="24"/>
      <c r="L124" s="24"/>
      <c r="M124" s="1"/>
      <c r="N124" s="16"/>
      <c r="O124" s="16"/>
      <c r="P124" s="16"/>
      <c r="Q124" s="16"/>
      <c r="R124" s="16"/>
      <c r="S124" s="16"/>
      <c r="T124" s="21" t="s">
        <v>28</v>
      </c>
    </row>
    <row r="125" spans="3:20" s="2" customFormat="1" ht="12" customHeight="1" x14ac:dyDescent="0.25">
      <c r="C125" s="1"/>
      <c r="D125" s="44" t="s">
        <v>269</v>
      </c>
      <c r="E125" s="49" t="s">
        <v>213</v>
      </c>
      <c r="F125" s="63" t="s">
        <v>27</v>
      </c>
      <c r="G125" s="63" t="s">
        <v>270</v>
      </c>
      <c r="H125" s="20">
        <f t="shared" si="4"/>
        <v>0</v>
      </c>
      <c r="I125" s="24"/>
      <c r="J125" s="24"/>
      <c r="K125" s="24"/>
      <c r="L125" s="24"/>
      <c r="M125" s="1"/>
      <c r="N125" s="16"/>
      <c r="O125" s="16"/>
      <c r="P125" s="16"/>
      <c r="Q125" s="16"/>
      <c r="R125" s="16"/>
      <c r="S125" s="16"/>
      <c r="T125" s="21" t="s">
        <v>28</v>
      </c>
    </row>
    <row r="126" spans="3:20" s="2" customFormat="1" ht="21.75" customHeight="1" x14ac:dyDescent="0.25">
      <c r="C126" s="1"/>
      <c r="D126" s="17" t="s">
        <v>271</v>
      </c>
      <c r="E126" s="18" t="s">
        <v>272</v>
      </c>
      <c r="F126" s="19" t="s">
        <v>27</v>
      </c>
      <c r="G126" s="19" t="s">
        <v>273</v>
      </c>
      <c r="H126" s="20">
        <f t="shared" si="4"/>
        <v>8055.213999999999</v>
      </c>
      <c r="I126" s="20">
        <f>SUM(I127,I128)</f>
        <v>28.021999999999998</v>
      </c>
      <c r="J126" s="20">
        <f>SUM(J127,J128)</f>
        <v>4456.37</v>
      </c>
      <c r="K126" s="20">
        <f>SUM(K127,K128)</f>
        <v>2507.462</v>
      </c>
      <c r="L126" s="20">
        <f>SUM(L127,L128)</f>
        <v>1063.3599999999999</v>
      </c>
      <c r="M126" s="1"/>
      <c r="N126" s="16"/>
      <c r="O126" s="16"/>
      <c r="P126" s="16"/>
      <c r="Q126" s="16"/>
      <c r="R126" s="16"/>
      <c r="S126" s="16"/>
      <c r="T126" s="21" t="s">
        <v>28</v>
      </c>
    </row>
    <row r="127" spans="3:20" s="2" customFormat="1" ht="12" customHeight="1" x14ac:dyDescent="0.25">
      <c r="C127" s="1"/>
      <c r="D127" s="44" t="s">
        <v>274</v>
      </c>
      <c r="E127" s="48" t="s">
        <v>201</v>
      </c>
      <c r="F127" s="63" t="s">
        <v>27</v>
      </c>
      <c r="G127" s="63" t="s">
        <v>275</v>
      </c>
      <c r="H127" s="20">
        <f t="shared" si="4"/>
        <v>0</v>
      </c>
      <c r="I127" s="24"/>
      <c r="J127" s="24"/>
      <c r="K127" s="24"/>
      <c r="L127" s="24"/>
      <c r="M127" s="1"/>
      <c r="N127" s="16"/>
      <c r="O127" s="16"/>
      <c r="P127" s="16"/>
      <c r="Q127" s="16"/>
      <c r="R127" s="16"/>
      <c r="S127" s="16"/>
      <c r="T127" s="21" t="s">
        <v>28</v>
      </c>
    </row>
    <row r="128" spans="3:20" s="2" customFormat="1" ht="12" customHeight="1" x14ac:dyDescent="0.25">
      <c r="C128" s="1"/>
      <c r="D128" s="44" t="s">
        <v>276</v>
      </c>
      <c r="E128" s="48" t="s">
        <v>204</v>
      </c>
      <c r="F128" s="63" t="s">
        <v>27</v>
      </c>
      <c r="G128" s="63" t="s">
        <v>277</v>
      </c>
      <c r="H128" s="20">
        <f t="shared" si="4"/>
        <v>8055.213999999999</v>
      </c>
      <c r="I128" s="20">
        <f>I130</f>
        <v>28.021999999999998</v>
      </c>
      <c r="J128" s="20">
        <f>J130</f>
        <v>4456.37</v>
      </c>
      <c r="K128" s="20">
        <f>K130</f>
        <v>2507.462</v>
      </c>
      <c r="L128" s="20">
        <f>L130</f>
        <v>1063.3599999999999</v>
      </c>
      <c r="M128" s="1"/>
      <c r="N128" s="16"/>
      <c r="O128" s="16"/>
      <c r="P128" s="16"/>
      <c r="Q128" s="16"/>
      <c r="R128" s="16"/>
      <c r="S128" s="16"/>
      <c r="T128" s="21" t="s">
        <v>28</v>
      </c>
    </row>
    <row r="129" spans="3:20" s="2" customFormat="1" ht="12" customHeight="1" x14ac:dyDescent="0.25">
      <c r="C129" s="1"/>
      <c r="D129" s="44" t="s">
        <v>278</v>
      </c>
      <c r="E129" s="49" t="s">
        <v>279</v>
      </c>
      <c r="F129" s="63" t="s">
        <v>125</v>
      </c>
      <c r="G129" s="63" t="s">
        <v>280</v>
      </c>
      <c r="H129" s="20">
        <f t="shared" si="4"/>
        <v>61.722999999999999</v>
      </c>
      <c r="I129" s="24"/>
      <c r="J129" s="24">
        <f>J96</f>
        <v>61.722999999999999</v>
      </c>
      <c r="K129" s="24"/>
      <c r="L129" s="24"/>
      <c r="M129" s="1"/>
      <c r="N129" s="16"/>
      <c r="O129" s="16"/>
      <c r="P129" s="16"/>
      <c r="Q129" s="16"/>
      <c r="R129" s="16"/>
      <c r="S129" s="16"/>
      <c r="T129" s="21" t="s">
        <v>28</v>
      </c>
    </row>
    <row r="130" spans="3:20" s="2" customFormat="1" ht="12" customHeight="1" x14ac:dyDescent="0.25">
      <c r="C130" s="1"/>
      <c r="D130" s="44" t="s">
        <v>281</v>
      </c>
      <c r="E130" s="49" t="s">
        <v>213</v>
      </c>
      <c r="F130" s="63" t="s">
        <v>27</v>
      </c>
      <c r="G130" s="63" t="s">
        <v>282</v>
      </c>
      <c r="H130" s="20">
        <f t="shared" si="4"/>
        <v>8055.213999999999</v>
      </c>
      <c r="I130" s="24">
        <f>I49</f>
        <v>28.021999999999998</v>
      </c>
      <c r="J130" s="24">
        <f>J35+136.925+13.853</f>
        <v>4456.37</v>
      </c>
      <c r="K130" s="24">
        <f>K35+5.78+12.551+1.874</f>
        <v>2507.462</v>
      </c>
      <c r="L130" s="24">
        <f>L35</f>
        <v>1063.3599999999999</v>
      </c>
      <c r="M130" s="1"/>
      <c r="N130" s="16"/>
      <c r="O130" s="16"/>
      <c r="P130" s="16"/>
      <c r="Q130" s="16"/>
      <c r="R130" s="16"/>
      <c r="S130" s="16"/>
      <c r="T130" s="21" t="s">
        <v>28</v>
      </c>
    </row>
    <row r="131" spans="3:20" s="2" customFormat="1" ht="18" customHeight="1" x14ac:dyDescent="0.25">
      <c r="C131" s="1"/>
      <c r="D131" s="64" t="s">
        <v>283</v>
      </c>
      <c r="E131" s="65"/>
      <c r="F131" s="65"/>
      <c r="G131" s="13"/>
      <c r="H131" s="14"/>
      <c r="I131" s="14"/>
      <c r="J131" s="14"/>
      <c r="K131" s="14"/>
      <c r="L131" s="15"/>
      <c r="M131" s="1"/>
      <c r="N131" s="16"/>
      <c r="O131" s="16"/>
      <c r="P131" s="16"/>
      <c r="Q131" s="16"/>
      <c r="R131" s="16"/>
      <c r="S131" s="16"/>
      <c r="T131" s="16"/>
    </row>
    <row r="132" spans="3:20" s="2" customFormat="1" ht="24" customHeight="1" x14ac:dyDescent="0.25">
      <c r="C132" s="1"/>
      <c r="D132" s="17" t="s">
        <v>284</v>
      </c>
      <c r="E132" s="18" t="s">
        <v>285</v>
      </c>
      <c r="F132" s="19" t="s">
        <v>286</v>
      </c>
      <c r="G132" s="19" t="s">
        <v>287</v>
      </c>
      <c r="H132" s="20">
        <f t="shared" ref="H132:H152" si="5">SUM(I132:L132)</f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M132" s="1"/>
      <c r="N132" s="16"/>
      <c r="O132" s="16"/>
      <c r="P132" s="16"/>
      <c r="Q132" s="16"/>
      <c r="R132" s="16"/>
      <c r="S132" s="16"/>
      <c r="T132" s="21" t="s">
        <v>28</v>
      </c>
    </row>
    <row r="133" spans="3:20" s="2" customFormat="1" ht="12" customHeight="1" x14ac:dyDescent="0.25">
      <c r="C133" s="1"/>
      <c r="D133" s="44" t="s">
        <v>288</v>
      </c>
      <c r="E133" s="48" t="s">
        <v>201</v>
      </c>
      <c r="F133" s="63" t="s">
        <v>286</v>
      </c>
      <c r="G133" s="63" t="s">
        <v>289</v>
      </c>
      <c r="H133" s="20">
        <f t="shared" si="5"/>
        <v>0</v>
      </c>
      <c r="I133" s="24"/>
      <c r="J133" s="24"/>
      <c r="K133" s="24"/>
      <c r="L133" s="24"/>
      <c r="M133" s="1"/>
      <c r="N133" s="16"/>
      <c r="O133" s="16"/>
      <c r="P133" s="16"/>
      <c r="Q133" s="16"/>
      <c r="R133" s="16"/>
      <c r="S133" s="16"/>
      <c r="T133" s="21" t="s">
        <v>28</v>
      </c>
    </row>
    <row r="134" spans="3:20" s="2" customFormat="1" ht="12" customHeight="1" x14ac:dyDescent="0.25">
      <c r="C134" s="1"/>
      <c r="D134" s="44" t="s">
        <v>290</v>
      </c>
      <c r="E134" s="48" t="s">
        <v>204</v>
      </c>
      <c r="F134" s="63" t="s">
        <v>286</v>
      </c>
      <c r="G134" s="63" t="s">
        <v>291</v>
      </c>
      <c r="H134" s="20">
        <f t="shared" si="5"/>
        <v>0</v>
      </c>
      <c r="I134" s="20">
        <f>SUM(I135,I137)</f>
        <v>0</v>
      </c>
      <c r="J134" s="20">
        <f>SUM(J135,J137)</f>
        <v>0</v>
      </c>
      <c r="K134" s="20">
        <f>SUM(K135,K137)</f>
        <v>0</v>
      </c>
      <c r="L134" s="20">
        <f>SUM(L135,L137)</f>
        <v>0</v>
      </c>
      <c r="M134" s="1"/>
      <c r="N134" s="16"/>
      <c r="O134" s="16"/>
      <c r="P134" s="16"/>
      <c r="Q134" s="16"/>
      <c r="R134" s="16"/>
      <c r="S134" s="16"/>
      <c r="T134" s="21" t="s">
        <v>28</v>
      </c>
    </row>
    <row r="135" spans="3:20" s="2" customFormat="1" ht="12" customHeight="1" x14ac:dyDescent="0.25">
      <c r="C135" s="1"/>
      <c r="D135" s="44" t="s">
        <v>292</v>
      </c>
      <c r="E135" s="49" t="s">
        <v>207</v>
      </c>
      <c r="F135" s="63" t="s">
        <v>286</v>
      </c>
      <c r="G135" s="63" t="s">
        <v>293</v>
      </c>
      <c r="H135" s="20">
        <f t="shared" si="5"/>
        <v>0</v>
      </c>
      <c r="I135" s="24"/>
      <c r="J135" s="24"/>
      <c r="K135" s="24"/>
      <c r="L135" s="24"/>
      <c r="M135" s="1"/>
      <c r="N135" s="16"/>
      <c r="O135" s="16"/>
      <c r="P135" s="16"/>
      <c r="Q135" s="16"/>
      <c r="R135" s="16"/>
      <c r="S135" s="16"/>
      <c r="T135" s="21" t="s">
        <v>28</v>
      </c>
    </row>
    <row r="136" spans="3:20" s="2" customFormat="1" ht="12" customHeight="1" x14ac:dyDescent="0.25">
      <c r="C136" s="1"/>
      <c r="D136" s="44" t="s">
        <v>294</v>
      </c>
      <c r="E136" s="50" t="s">
        <v>295</v>
      </c>
      <c r="F136" s="63" t="s">
        <v>286</v>
      </c>
      <c r="G136" s="63" t="s">
        <v>296</v>
      </c>
      <c r="H136" s="20">
        <f t="shared" si="5"/>
        <v>0</v>
      </c>
      <c r="I136" s="24"/>
      <c r="J136" s="24"/>
      <c r="K136" s="24"/>
      <c r="L136" s="24"/>
      <c r="M136" s="1"/>
      <c r="N136" s="16"/>
      <c r="O136" s="16"/>
      <c r="P136" s="16"/>
      <c r="Q136" s="16"/>
      <c r="R136" s="16"/>
      <c r="S136" s="16"/>
      <c r="T136" s="21" t="s">
        <v>28</v>
      </c>
    </row>
    <row r="137" spans="3:20" s="2" customFormat="1" ht="12" customHeight="1" x14ac:dyDescent="0.25">
      <c r="C137" s="1"/>
      <c r="D137" s="44" t="s">
        <v>297</v>
      </c>
      <c r="E137" s="49" t="s">
        <v>213</v>
      </c>
      <c r="F137" s="63" t="s">
        <v>286</v>
      </c>
      <c r="G137" s="63" t="s">
        <v>298</v>
      </c>
      <c r="H137" s="20">
        <f t="shared" si="5"/>
        <v>0</v>
      </c>
      <c r="I137" s="24"/>
      <c r="J137" s="24"/>
      <c r="K137" s="24"/>
      <c r="L137" s="24"/>
      <c r="M137" s="1"/>
      <c r="N137" s="16"/>
      <c r="O137" s="16"/>
      <c r="P137" s="16"/>
      <c r="Q137" s="16"/>
      <c r="R137" s="16"/>
      <c r="S137" s="16"/>
      <c r="T137" s="21" t="s">
        <v>28</v>
      </c>
    </row>
    <row r="138" spans="3:20" s="2" customFormat="1" ht="12" customHeight="1" x14ac:dyDescent="0.25">
      <c r="C138" s="1"/>
      <c r="D138" s="17" t="s">
        <v>299</v>
      </c>
      <c r="E138" s="18" t="s">
        <v>300</v>
      </c>
      <c r="F138" s="19" t="s">
        <v>286</v>
      </c>
      <c r="G138" s="19" t="s">
        <v>301</v>
      </c>
      <c r="H138" s="20">
        <f t="shared" si="5"/>
        <v>0</v>
      </c>
      <c r="I138" s="20">
        <f>SUM(I139,I144)</f>
        <v>0</v>
      </c>
      <c r="J138" s="20">
        <f>SUM(J139,J144)</f>
        <v>0</v>
      </c>
      <c r="K138" s="20">
        <f>SUM(K139,K144)</f>
        <v>0</v>
      </c>
      <c r="L138" s="20">
        <f>SUM(L139,L144)</f>
        <v>0</v>
      </c>
      <c r="M138" s="1"/>
      <c r="N138" s="16"/>
      <c r="O138" s="16"/>
      <c r="P138" s="16"/>
      <c r="Q138" s="16"/>
      <c r="R138" s="16"/>
      <c r="S138" s="16"/>
      <c r="T138" s="21" t="s">
        <v>28</v>
      </c>
    </row>
    <row r="139" spans="3:20" s="2" customFormat="1" ht="12" customHeight="1" x14ac:dyDescent="0.25">
      <c r="C139" s="1"/>
      <c r="D139" s="44" t="s">
        <v>302</v>
      </c>
      <c r="E139" s="48" t="s">
        <v>201</v>
      </c>
      <c r="F139" s="63" t="s">
        <v>286</v>
      </c>
      <c r="G139" s="63" t="s">
        <v>303</v>
      </c>
      <c r="H139" s="20">
        <f t="shared" si="5"/>
        <v>0</v>
      </c>
      <c r="I139" s="20">
        <f>SUM(I140:I141)</f>
        <v>0</v>
      </c>
      <c r="J139" s="20">
        <f>SUM(J140:J141)</f>
        <v>0</v>
      </c>
      <c r="K139" s="20">
        <f>SUM(K140:K141)</f>
        <v>0</v>
      </c>
      <c r="L139" s="20">
        <f>SUM(L140:L141)</f>
        <v>0</v>
      </c>
      <c r="M139" s="1"/>
      <c r="N139" s="16"/>
      <c r="O139" s="16"/>
      <c r="P139" s="16"/>
      <c r="Q139" s="16"/>
      <c r="R139" s="16"/>
      <c r="S139" s="16"/>
      <c r="T139" s="21" t="s">
        <v>28</v>
      </c>
    </row>
    <row r="140" spans="3:20" s="2" customFormat="1" ht="12" customHeight="1" x14ac:dyDescent="0.25">
      <c r="C140" s="1"/>
      <c r="D140" s="44" t="s">
        <v>304</v>
      </c>
      <c r="E140" s="49" t="s">
        <v>222</v>
      </c>
      <c r="F140" s="63" t="s">
        <v>286</v>
      </c>
      <c r="G140" s="63" t="s">
        <v>305</v>
      </c>
      <c r="H140" s="20">
        <f t="shared" si="5"/>
        <v>0</v>
      </c>
      <c r="I140" s="24"/>
      <c r="J140" s="24"/>
      <c r="K140" s="24"/>
      <c r="L140" s="24"/>
      <c r="M140" s="1"/>
      <c r="N140" s="16"/>
      <c r="O140" s="16"/>
      <c r="P140" s="16"/>
      <c r="Q140" s="16"/>
      <c r="R140" s="16"/>
      <c r="S140" s="16"/>
      <c r="T140" s="21" t="s">
        <v>28</v>
      </c>
    </row>
    <row r="141" spans="3:20" s="2" customFormat="1" ht="12" customHeight="1" x14ac:dyDescent="0.25">
      <c r="C141" s="1"/>
      <c r="D141" s="44" t="s">
        <v>306</v>
      </c>
      <c r="E141" s="49" t="s">
        <v>225</v>
      </c>
      <c r="F141" s="63" t="s">
        <v>286</v>
      </c>
      <c r="G141" s="63" t="s">
        <v>307</v>
      </c>
      <c r="H141" s="20">
        <f t="shared" si="5"/>
        <v>0</v>
      </c>
      <c r="I141" s="20">
        <f>SUM(I142:I143)</f>
        <v>0</v>
      </c>
      <c r="J141" s="20">
        <f>SUM(J142:J143)</f>
        <v>0</v>
      </c>
      <c r="K141" s="20">
        <f>SUM(K142:K143)</f>
        <v>0</v>
      </c>
      <c r="L141" s="20">
        <f>SUM(L142:L143)</f>
        <v>0</v>
      </c>
      <c r="M141" s="1"/>
      <c r="N141" s="16"/>
      <c r="O141" s="16"/>
      <c r="P141" s="16"/>
      <c r="Q141" s="16"/>
      <c r="R141" s="16"/>
      <c r="S141" s="16"/>
      <c r="T141" s="21" t="s">
        <v>28</v>
      </c>
    </row>
    <row r="142" spans="3:20" s="2" customFormat="1" ht="12" customHeight="1" x14ac:dyDescent="0.25">
      <c r="C142" s="1"/>
      <c r="D142" s="44" t="s">
        <v>308</v>
      </c>
      <c r="E142" s="50" t="s">
        <v>231</v>
      </c>
      <c r="F142" s="63" t="s">
        <v>286</v>
      </c>
      <c r="G142" s="63" t="s">
        <v>309</v>
      </c>
      <c r="H142" s="20">
        <f t="shared" si="5"/>
        <v>0</v>
      </c>
      <c r="I142" s="24"/>
      <c r="J142" s="24"/>
      <c r="K142" s="24"/>
      <c r="L142" s="24"/>
      <c r="M142" s="1"/>
      <c r="N142" s="16"/>
      <c r="O142" s="16"/>
      <c r="P142" s="16"/>
      <c r="Q142" s="16"/>
      <c r="R142" s="16"/>
      <c r="S142" s="16"/>
      <c r="T142" s="21" t="s">
        <v>28</v>
      </c>
    </row>
    <row r="143" spans="3:20" s="2" customFormat="1" ht="12" customHeight="1" x14ac:dyDescent="0.25">
      <c r="C143" s="1"/>
      <c r="D143" s="44" t="s">
        <v>310</v>
      </c>
      <c r="E143" s="50" t="s">
        <v>311</v>
      </c>
      <c r="F143" s="63" t="s">
        <v>286</v>
      </c>
      <c r="G143" s="63" t="s">
        <v>312</v>
      </c>
      <c r="H143" s="20">
        <f t="shared" si="5"/>
        <v>0</v>
      </c>
      <c r="I143" s="24"/>
      <c r="J143" s="24"/>
      <c r="K143" s="24"/>
      <c r="L143" s="24"/>
      <c r="M143" s="1"/>
      <c r="N143" s="16"/>
      <c r="O143" s="16"/>
      <c r="P143" s="16"/>
      <c r="Q143" s="16"/>
      <c r="R143" s="16"/>
      <c r="S143" s="16"/>
      <c r="T143" s="21" t="s">
        <v>28</v>
      </c>
    </row>
    <row r="144" spans="3:20" s="2" customFormat="1" ht="12" customHeight="1" x14ac:dyDescent="0.25">
      <c r="C144" s="1"/>
      <c r="D144" s="44" t="s">
        <v>313</v>
      </c>
      <c r="E144" s="48" t="s">
        <v>263</v>
      </c>
      <c r="F144" s="63" t="s">
        <v>286</v>
      </c>
      <c r="G144" s="63" t="s">
        <v>314</v>
      </c>
      <c r="H144" s="20">
        <f t="shared" si="5"/>
        <v>0</v>
      </c>
      <c r="I144" s="20">
        <f>SUM(I145,I147)</f>
        <v>0</v>
      </c>
      <c r="J144" s="20">
        <f>SUM(J145,J147)</f>
        <v>0</v>
      </c>
      <c r="K144" s="20">
        <f>SUM(K145,K147)</f>
        <v>0</v>
      </c>
      <c r="L144" s="20">
        <f>SUM(L145,L147)</f>
        <v>0</v>
      </c>
      <c r="M144" s="1"/>
      <c r="N144" s="16"/>
      <c r="O144" s="16"/>
      <c r="P144" s="16"/>
      <c r="Q144" s="16"/>
      <c r="R144" s="16"/>
      <c r="S144" s="16"/>
      <c r="T144" s="21" t="s">
        <v>28</v>
      </c>
    </row>
    <row r="145" spans="3:20" s="2" customFormat="1" ht="12" customHeight="1" x14ac:dyDescent="0.25">
      <c r="C145" s="1"/>
      <c r="D145" s="44" t="s">
        <v>315</v>
      </c>
      <c r="E145" s="49" t="s">
        <v>207</v>
      </c>
      <c r="F145" s="63" t="s">
        <v>286</v>
      </c>
      <c r="G145" s="63" t="s">
        <v>316</v>
      </c>
      <c r="H145" s="20">
        <f t="shared" si="5"/>
        <v>0</v>
      </c>
      <c r="I145" s="24"/>
      <c r="J145" s="24"/>
      <c r="K145" s="24"/>
      <c r="L145" s="24"/>
      <c r="M145" s="1"/>
      <c r="N145" s="16"/>
      <c r="O145" s="16"/>
      <c r="P145" s="16"/>
      <c r="Q145" s="16"/>
      <c r="R145" s="16"/>
      <c r="S145" s="16"/>
      <c r="T145" s="21" t="s">
        <v>28</v>
      </c>
    </row>
    <row r="146" spans="3:20" s="2" customFormat="1" ht="12" customHeight="1" x14ac:dyDescent="0.25">
      <c r="C146" s="1"/>
      <c r="D146" s="44" t="s">
        <v>317</v>
      </c>
      <c r="E146" s="50" t="s">
        <v>295</v>
      </c>
      <c r="F146" s="63" t="s">
        <v>286</v>
      </c>
      <c r="G146" s="63" t="s">
        <v>318</v>
      </c>
      <c r="H146" s="20">
        <f t="shared" si="5"/>
        <v>0</v>
      </c>
      <c r="I146" s="24"/>
      <c r="J146" s="24"/>
      <c r="K146" s="24"/>
      <c r="L146" s="24"/>
      <c r="M146" s="1"/>
      <c r="N146" s="16"/>
      <c r="O146" s="16"/>
      <c r="P146" s="16"/>
      <c r="Q146" s="16"/>
      <c r="R146" s="16"/>
      <c r="S146" s="16"/>
      <c r="T146" s="21" t="s">
        <v>28</v>
      </c>
    </row>
    <row r="147" spans="3:20" s="2" customFormat="1" ht="12" customHeight="1" x14ac:dyDescent="0.25">
      <c r="C147" s="1"/>
      <c r="D147" s="44" t="s">
        <v>319</v>
      </c>
      <c r="E147" s="49" t="s">
        <v>213</v>
      </c>
      <c r="F147" s="63" t="s">
        <v>286</v>
      </c>
      <c r="G147" s="63" t="s">
        <v>320</v>
      </c>
      <c r="H147" s="20">
        <f t="shared" si="5"/>
        <v>0</v>
      </c>
      <c r="I147" s="24"/>
      <c r="J147" s="24"/>
      <c r="K147" s="24"/>
      <c r="L147" s="24"/>
      <c r="M147" s="1"/>
      <c r="N147" s="16"/>
      <c r="O147" s="16"/>
      <c r="P147" s="16"/>
      <c r="Q147" s="16"/>
      <c r="R147" s="16"/>
      <c r="S147" s="16"/>
      <c r="T147" s="21" t="s">
        <v>28</v>
      </c>
    </row>
    <row r="148" spans="3:20" s="2" customFormat="1" ht="22.5" customHeight="1" x14ac:dyDescent="0.25">
      <c r="C148" s="1"/>
      <c r="D148" s="17" t="s">
        <v>321</v>
      </c>
      <c r="E148" s="18" t="s">
        <v>322</v>
      </c>
      <c r="F148" s="19" t="s">
        <v>286</v>
      </c>
      <c r="G148" s="19" t="s">
        <v>323</v>
      </c>
      <c r="H148" s="20">
        <f t="shared" si="5"/>
        <v>5076.7511330999996</v>
      </c>
      <c r="I148" s="20">
        <f>SUM(I149:I150)</f>
        <v>3.612147888</v>
      </c>
      <c r="J148" s="20">
        <f>SUM(J149:J150)</f>
        <v>4612.8457461239996</v>
      </c>
      <c r="K148" s="20">
        <f>SUM(K149:K150)</f>
        <v>323.22188164799996</v>
      </c>
      <c r="L148" s="20">
        <f>SUM(L149:L150)</f>
        <v>137.07135743999999</v>
      </c>
      <c r="M148" s="1"/>
      <c r="N148" s="16"/>
      <c r="O148" s="16"/>
      <c r="P148" s="16"/>
      <c r="Q148" s="16"/>
      <c r="R148" s="16"/>
      <c r="S148" s="16"/>
      <c r="T148" s="21" t="s">
        <v>28</v>
      </c>
    </row>
    <row r="149" spans="3:20" s="2" customFormat="1" ht="12" customHeight="1" x14ac:dyDescent="0.25">
      <c r="C149" s="1"/>
      <c r="D149" s="44" t="s">
        <v>324</v>
      </c>
      <c r="E149" s="48" t="s">
        <v>201</v>
      </c>
      <c r="F149" s="63" t="s">
        <v>286</v>
      </c>
      <c r="G149" s="63" t="s">
        <v>325</v>
      </c>
      <c r="H149" s="20">
        <f t="shared" si="5"/>
        <v>0</v>
      </c>
      <c r="I149" s="24"/>
      <c r="J149" s="24"/>
      <c r="K149" s="24"/>
      <c r="L149" s="24"/>
      <c r="M149" s="1"/>
      <c r="N149" s="16"/>
      <c r="O149" s="16"/>
      <c r="P149" s="16"/>
      <c r="Q149" s="16"/>
      <c r="R149" s="16"/>
      <c r="S149" s="16"/>
      <c r="T149" s="21" t="s">
        <v>28</v>
      </c>
    </row>
    <row r="150" spans="3:20" s="2" customFormat="1" ht="12" customHeight="1" x14ac:dyDescent="0.25">
      <c r="C150" s="1"/>
      <c r="D150" s="44" t="s">
        <v>326</v>
      </c>
      <c r="E150" s="48" t="s">
        <v>204</v>
      </c>
      <c r="F150" s="63" t="s">
        <v>286</v>
      </c>
      <c r="G150" s="63" t="s">
        <v>327</v>
      </c>
      <c r="H150" s="20">
        <f t="shared" si="5"/>
        <v>5076.7511330999996</v>
      </c>
      <c r="I150" s="20">
        <f>SUM(I151:I152)</f>
        <v>3.612147888</v>
      </c>
      <c r="J150" s="20">
        <f>SUM(J151:J152)</f>
        <v>4612.8457461239996</v>
      </c>
      <c r="K150" s="20">
        <f>SUM(K151:K152)</f>
        <v>323.22188164799996</v>
      </c>
      <c r="L150" s="20">
        <f>SUM(L151:L152)</f>
        <v>137.07135743999999</v>
      </c>
      <c r="M150" s="1"/>
      <c r="N150" s="16"/>
      <c r="O150" s="16"/>
      <c r="P150" s="16"/>
      <c r="Q150" s="16"/>
      <c r="R150" s="16"/>
      <c r="S150" s="16"/>
      <c r="T150" s="21" t="s">
        <v>28</v>
      </c>
    </row>
    <row r="151" spans="3:20" s="2" customFormat="1" ht="12" customHeight="1" x14ac:dyDescent="0.25">
      <c r="C151" s="1"/>
      <c r="D151" s="44" t="s">
        <v>328</v>
      </c>
      <c r="E151" s="49" t="s">
        <v>279</v>
      </c>
      <c r="F151" s="63" t="s">
        <v>286</v>
      </c>
      <c r="G151" s="63" t="s">
        <v>329</v>
      </c>
      <c r="H151" s="20">
        <f t="shared" si="5"/>
        <v>4038.4018276439997</v>
      </c>
      <c r="I151" s="24"/>
      <c r="J151" s="24">
        <f>J129*54523.19*1.2/1000</f>
        <v>4038.4018276439997</v>
      </c>
      <c r="K151" s="24"/>
      <c r="L151" s="24"/>
      <c r="M151" s="1"/>
      <c r="N151" s="16"/>
      <c r="O151" s="16"/>
      <c r="P151" s="16"/>
      <c r="Q151" s="16"/>
      <c r="R151" s="16"/>
      <c r="S151" s="16"/>
      <c r="T151" s="21" t="s">
        <v>28</v>
      </c>
    </row>
    <row r="152" spans="3:20" s="2" customFormat="1" ht="12" customHeight="1" x14ac:dyDescent="0.25">
      <c r="C152" s="1"/>
      <c r="D152" s="44" t="s">
        <v>330</v>
      </c>
      <c r="E152" s="49" t="s">
        <v>213</v>
      </c>
      <c r="F152" s="63" t="s">
        <v>286</v>
      </c>
      <c r="G152" s="63" t="s">
        <v>331</v>
      </c>
      <c r="H152" s="20">
        <f t="shared" si="5"/>
        <v>1038.3493054559999</v>
      </c>
      <c r="I152" s="24">
        <f>I130*107.42*1.2/1000</f>
        <v>3.612147888</v>
      </c>
      <c r="J152" s="24">
        <f>J130*107.42*1.2/1000</f>
        <v>574.44391847999998</v>
      </c>
      <c r="K152" s="24">
        <f>K130*107.42*1.2/1000</f>
        <v>323.22188164799996</v>
      </c>
      <c r="L152" s="24">
        <f>L130*107.42*1.2/1000</f>
        <v>137.07135743999999</v>
      </c>
      <c r="M152" s="1"/>
      <c r="N152" s="16"/>
      <c r="O152" s="16"/>
      <c r="P152" s="16"/>
      <c r="Q152" s="16"/>
      <c r="R152" s="16"/>
      <c r="S152" s="16"/>
      <c r="T152" s="21" t="s">
        <v>28</v>
      </c>
    </row>
  </sheetData>
  <mergeCells count="11">
    <mergeCell ref="I11:L11"/>
    <mergeCell ref="D11:D12"/>
    <mergeCell ref="E11:E12"/>
    <mergeCell ref="F11:F12"/>
    <mergeCell ref="G11:G12"/>
    <mergeCell ref="H11:H12"/>
    <mergeCell ref="D14:F14"/>
    <mergeCell ref="D54:F54"/>
    <mergeCell ref="D94:F94"/>
    <mergeCell ref="D98:F98"/>
    <mergeCell ref="D131:F13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opLeftCell="C7" workbookViewId="0">
      <selection activeCell="C7" sqref="A1:XFD1048576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57.2851562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16384" width="9.140625" style="2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spans="1:20" ht="10.5" hidden="1" customHeight="1" x14ac:dyDescent="0.25"/>
    <row r="5" spans="1:20" ht="10.5" hidden="1" customHeight="1" x14ac:dyDescent="0.25">
      <c r="A5" s="5"/>
    </row>
    <row r="6" spans="1:20" ht="10.5" hidden="1" customHeight="1" x14ac:dyDescent="0.25">
      <c r="A6" s="5"/>
    </row>
    <row r="7" spans="1:20" ht="6" customHeight="1" x14ac:dyDescent="0.25">
      <c r="A7" s="5"/>
    </row>
    <row r="8" spans="1:20" ht="12" customHeight="1" x14ac:dyDescent="0.25">
      <c r="A8" s="5"/>
      <c r="D8" s="68" t="s">
        <v>12</v>
      </c>
      <c r="E8" s="68"/>
      <c r="F8" s="7"/>
      <c r="G8" s="7"/>
      <c r="H8" s="7"/>
      <c r="I8" s="7"/>
      <c r="J8" s="7"/>
      <c r="K8" s="7"/>
    </row>
    <row r="9" spans="1:20" ht="12" customHeight="1" x14ac:dyDescent="0.25">
      <c r="D9" s="70" t="str">
        <f>IF(ORG="","Не определено",ORG)</f>
        <v>ООО "КВЭП"</v>
      </c>
      <c r="E9" s="70"/>
    </row>
    <row r="10" spans="1:20" ht="15" customHeight="1" x14ac:dyDescent="0.25">
      <c r="D10" s="9"/>
      <c r="E10" s="9"/>
      <c r="F10" s="7"/>
      <c r="G10" s="7"/>
      <c r="H10" s="7"/>
      <c r="I10" s="7"/>
      <c r="J10" s="7"/>
      <c r="K10" s="7"/>
      <c r="L10" s="67" t="s">
        <v>13</v>
      </c>
    </row>
    <row r="11" spans="1:20" ht="15" customHeight="1" x14ac:dyDescent="0.25"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  <c r="I11" s="66" t="s">
        <v>19</v>
      </c>
      <c r="J11" s="66"/>
      <c r="K11" s="66"/>
      <c r="L11" s="66"/>
    </row>
    <row r="12" spans="1:20" ht="15" customHeight="1" x14ac:dyDescent="0.25">
      <c r="D12" s="66"/>
      <c r="E12" s="66"/>
      <c r="F12" s="66"/>
      <c r="G12" s="66"/>
      <c r="H12" s="66"/>
      <c r="I12" s="69" t="s">
        <v>20</v>
      </c>
      <c r="J12" s="69" t="s">
        <v>21</v>
      </c>
      <c r="K12" s="69" t="s">
        <v>22</v>
      </c>
      <c r="L12" s="69" t="s">
        <v>23</v>
      </c>
    </row>
    <row r="13" spans="1:20" ht="12" customHeight="1" x14ac:dyDescent="0.25">
      <c r="D13" s="12">
        <v>0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</row>
    <row r="14" spans="1:20" ht="18" customHeight="1" x14ac:dyDescent="0.25">
      <c r="D14" s="64" t="s">
        <v>24</v>
      </c>
      <c r="E14" s="65"/>
      <c r="F14" s="65"/>
      <c r="G14" s="13"/>
      <c r="H14" s="14"/>
      <c r="I14" s="14"/>
      <c r="J14" s="14"/>
      <c r="K14" s="14"/>
      <c r="L14" s="15"/>
      <c r="N14" s="16"/>
      <c r="O14" s="16"/>
      <c r="P14" s="16"/>
      <c r="Q14" s="16"/>
      <c r="R14" s="16"/>
      <c r="S14" s="16"/>
      <c r="T14" s="16"/>
    </row>
    <row r="15" spans="1:20" ht="12" customHeight="1" x14ac:dyDescent="0.25">
      <c r="D15" s="17" t="s">
        <v>25</v>
      </c>
      <c r="E15" s="18" t="s">
        <v>26</v>
      </c>
      <c r="F15" s="19" t="s">
        <v>27</v>
      </c>
      <c r="G15" s="19">
        <v>10</v>
      </c>
      <c r="H15" s="20">
        <f>SUM(I15:L15)</f>
        <v>9408.1859999999997</v>
      </c>
      <c r="I15" s="20">
        <f>SUM(I16,I17,I20,I23)</f>
        <v>1102.471</v>
      </c>
      <c r="J15" s="20">
        <f>SUM(J16,J17,J20,J23)</f>
        <v>6277.7479999999996</v>
      </c>
      <c r="K15" s="20">
        <f>SUM(K16,K17,K20,K23)</f>
        <v>2027.9670000000001</v>
      </c>
      <c r="L15" s="20">
        <f>SUM(L16,L17,L20,L23)</f>
        <v>0</v>
      </c>
      <c r="N15" s="16"/>
      <c r="O15" s="16"/>
      <c r="P15" s="16"/>
      <c r="Q15" s="16"/>
      <c r="R15" s="16"/>
      <c r="S15" s="16"/>
      <c r="T15" s="21" t="s">
        <v>28</v>
      </c>
    </row>
    <row r="16" spans="1:20" ht="12" customHeight="1" x14ac:dyDescent="0.25">
      <c r="D16" s="71" t="s">
        <v>29</v>
      </c>
      <c r="E16" s="75" t="s">
        <v>30</v>
      </c>
      <c r="F16" s="69" t="s">
        <v>27</v>
      </c>
      <c r="G16" s="69">
        <v>20</v>
      </c>
      <c r="H16" s="20">
        <f>SUM(I16:L16)</f>
        <v>0</v>
      </c>
      <c r="I16" s="24"/>
      <c r="J16" s="24"/>
      <c r="K16" s="24"/>
      <c r="L16" s="24"/>
      <c r="N16" s="16"/>
      <c r="O16" s="16"/>
      <c r="P16" s="16"/>
      <c r="Q16" s="16"/>
      <c r="R16" s="16"/>
      <c r="S16" s="16"/>
      <c r="T16" s="21" t="s">
        <v>28</v>
      </c>
    </row>
    <row r="17" spans="3:20" ht="12" customHeight="1" x14ac:dyDescent="0.25">
      <c r="D17" s="71" t="s">
        <v>31</v>
      </c>
      <c r="E17" s="75" t="s">
        <v>32</v>
      </c>
      <c r="F17" s="69" t="s">
        <v>27</v>
      </c>
      <c r="G17" s="69">
        <v>30</v>
      </c>
      <c r="H17" s="20">
        <f>SUM(I17:L17)</f>
        <v>0</v>
      </c>
      <c r="I17" s="20">
        <f>SUM(I18:I19)</f>
        <v>0</v>
      </c>
      <c r="J17" s="20">
        <f>SUM(J18:J19)</f>
        <v>0</v>
      </c>
      <c r="K17" s="20">
        <f>SUM(K18:K19)</f>
        <v>0</v>
      </c>
      <c r="L17" s="20">
        <f>SUM(L18:L19)</f>
        <v>0</v>
      </c>
      <c r="N17" s="16"/>
      <c r="O17" s="16"/>
      <c r="P17" s="16"/>
      <c r="Q17" s="16"/>
      <c r="R17" s="16"/>
      <c r="S17" s="16"/>
      <c r="T17" s="21" t="s">
        <v>28</v>
      </c>
    </row>
    <row r="18" spans="3:20" ht="12" hidden="1" customHeight="1" x14ac:dyDescent="0.25">
      <c r="D18" s="74"/>
      <c r="E18" s="26"/>
      <c r="F18" s="73"/>
      <c r="G18" s="73"/>
      <c r="H18" s="28"/>
      <c r="I18" s="28"/>
      <c r="J18" s="28"/>
      <c r="K18" s="28"/>
      <c r="L18" s="29"/>
      <c r="N18" s="21" t="s">
        <v>33</v>
      </c>
      <c r="O18" s="16"/>
      <c r="P18" s="16"/>
      <c r="Q18" s="16"/>
      <c r="R18" s="16"/>
      <c r="S18" s="16"/>
      <c r="T18" s="16"/>
    </row>
    <row r="19" spans="3:20" ht="12" customHeight="1" x14ac:dyDescent="0.25">
      <c r="D19" s="72"/>
      <c r="E19" s="26" t="s">
        <v>34</v>
      </c>
      <c r="F19" s="73"/>
      <c r="G19" s="73"/>
      <c r="H19" s="28"/>
      <c r="I19" s="28"/>
      <c r="J19" s="28"/>
      <c r="K19" s="28"/>
      <c r="L19" s="29"/>
      <c r="N19" s="16"/>
      <c r="O19" s="16"/>
      <c r="P19" s="16"/>
      <c r="Q19" s="16"/>
      <c r="R19" s="16"/>
      <c r="S19" s="16"/>
      <c r="T19" s="31" t="s">
        <v>35</v>
      </c>
    </row>
    <row r="20" spans="3:20" ht="12" customHeight="1" x14ac:dyDescent="0.25">
      <c r="D20" s="71" t="s">
        <v>36</v>
      </c>
      <c r="E20" s="75" t="s">
        <v>37</v>
      </c>
      <c r="F20" s="69" t="s">
        <v>27</v>
      </c>
      <c r="G20" s="69" t="s">
        <v>38</v>
      </c>
      <c r="H20" s="20">
        <f>SUM(I20:L20)</f>
        <v>0</v>
      </c>
      <c r="I20" s="20">
        <f>SUM(I21:I22)</f>
        <v>0</v>
      </c>
      <c r="J20" s="20">
        <f>SUM(J21:J22)</f>
        <v>0</v>
      </c>
      <c r="K20" s="20">
        <f>SUM(K21:K22)</f>
        <v>0</v>
      </c>
      <c r="L20" s="20">
        <f>SUM(L21:L22)</f>
        <v>0</v>
      </c>
      <c r="N20" s="16"/>
      <c r="O20" s="16"/>
      <c r="P20" s="16"/>
      <c r="Q20" s="16"/>
      <c r="R20" s="16"/>
      <c r="S20" s="16"/>
      <c r="T20" s="21" t="s">
        <v>28</v>
      </c>
    </row>
    <row r="21" spans="3:20" ht="12" hidden="1" customHeight="1" x14ac:dyDescent="0.25">
      <c r="D21" s="74"/>
      <c r="E21" s="26"/>
      <c r="F21" s="73"/>
      <c r="G21" s="73"/>
      <c r="H21" s="28"/>
      <c r="I21" s="28"/>
      <c r="J21" s="28"/>
      <c r="K21" s="28"/>
      <c r="L21" s="29"/>
      <c r="N21" s="21" t="s">
        <v>33</v>
      </c>
      <c r="O21" s="16"/>
      <c r="P21" s="16"/>
      <c r="Q21" s="16"/>
      <c r="R21" s="16"/>
      <c r="S21" s="16"/>
      <c r="T21" s="16"/>
    </row>
    <row r="22" spans="3:20" ht="12" customHeight="1" x14ac:dyDescent="0.25">
      <c r="D22" s="72"/>
      <c r="E22" s="26" t="s">
        <v>34</v>
      </c>
      <c r="F22" s="73"/>
      <c r="G22" s="73"/>
      <c r="H22" s="28"/>
      <c r="I22" s="28"/>
      <c r="J22" s="28"/>
      <c r="K22" s="28"/>
      <c r="L22" s="29"/>
      <c r="N22" s="16"/>
      <c r="O22" s="16"/>
      <c r="P22" s="16"/>
      <c r="Q22" s="16"/>
      <c r="R22" s="16"/>
      <c r="S22" s="16"/>
      <c r="T22" s="31" t="s">
        <v>39</v>
      </c>
    </row>
    <row r="23" spans="3:20" ht="12" customHeight="1" x14ac:dyDescent="0.25">
      <c r="D23" s="71" t="s">
        <v>40</v>
      </c>
      <c r="E23" s="75" t="s">
        <v>41</v>
      </c>
      <c r="F23" s="69" t="s">
        <v>27</v>
      </c>
      <c r="G23" s="69" t="s">
        <v>42</v>
      </c>
      <c r="H23" s="20">
        <f>SUM(I23:L23)</f>
        <v>9408.1859999999997</v>
      </c>
      <c r="I23" s="20">
        <f>SUM(I24:I28)</f>
        <v>1102.471</v>
      </c>
      <c r="J23" s="20">
        <f>SUM(J24:J28)</f>
        <v>6277.7479999999996</v>
      </c>
      <c r="K23" s="20">
        <f>SUM(K24:K28)</f>
        <v>2027.9670000000001</v>
      </c>
      <c r="L23" s="20">
        <f>SUM(L24:L28)</f>
        <v>0</v>
      </c>
      <c r="N23" s="16"/>
      <c r="O23" s="16"/>
      <c r="P23" s="16"/>
      <c r="Q23" s="16"/>
      <c r="R23" s="16"/>
      <c r="S23" s="16"/>
      <c r="T23" s="21" t="s">
        <v>28</v>
      </c>
    </row>
    <row r="24" spans="3:20" ht="12" hidden="1" customHeight="1" x14ac:dyDescent="0.25">
      <c r="D24" s="74"/>
      <c r="E24" s="26"/>
      <c r="F24" s="73"/>
      <c r="G24" s="73"/>
      <c r="H24" s="28"/>
      <c r="I24" s="28"/>
      <c r="J24" s="28"/>
      <c r="K24" s="28"/>
      <c r="L24" s="29"/>
      <c r="N24" s="21" t="s">
        <v>33</v>
      </c>
      <c r="O24" s="16"/>
      <c r="P24" s="16"/>
      <c r="Q24" s="16"/>
      <c r="R24" s="16"/>
      <c r="S24" s="16"/>
      <c r="T24" s="16"/>
    </row>
    <row r="25" spans="3:20" s="1" customFormat="1" ht="12" customHeight="1" x14ac:dyDescent="0.15">
      <c r="C25" s="32" t="s">
        <v>43</v>
      </c>
      <c r="D25" s="71" t="str">
        <f>"1.4."&amp;N25</f>
        <v>1.4.1</v>
      </c>
      <c r="E25" s="79" t="s">
        <v>44</v>
      </c>
      <c r="F25" s="69" t="s">
        <v>27</v>
      </c>
      <c r="G25" s="69" t="s">
        <v>42</v>
      </c>
      <c r="H25" s="20">
        <f>SUM(I25:L25)</f>
        <v>8777.9179999999997</v>
      </c>
      <c r="I25" s="24">
        <v>1102.471</v>
      </c>
      <c r="J25" s="24">
        <v>6277.7479999999996</v>
      </c>
      <c r="K25" s="24">
        <v>1397.6990000000001</v>
      </c>
      <c r="L25" s="24"/>
      <c r="N25" s="21" t="s">
        <v>25</v>
      </c>
      <c r="O25" s="34" t="s">
        <v>44</v>
      </c>
      <c r="P25" s="34" t="s">
        <v>45</v>
      </c>
      <c r="Q25" s="34" t="s">
        <v>46</v>
      </c>
      <c r="R25" s="34" t="s">
        <v>47</v>
      </c>
      <c r="S25" s="21" t="s">
        <v>48</v>
      </c>
      <c r="T25" s="21" t="s">
        <v>49</v>
      </c>
    </row>
    <row r="26" spans="3:20" s="1" customFormat="1" ht="12" customHeight="1" x14ac:dyDescent="0.15">
      <c r="C26" s="32" t="s">
        <v>43</v>
      </c>
      <c r="D26" s="71" t="str">
        <f>"1.4."&amp;N26</f>
        <v>1.4.2</v>
      </c>
      <c r="E26" s="79" t="s">
        <v>50</v>
      </c>
      <c r="F26" s="69" t="s">
        <v>27</v>
      </c>
      <c r="G26" s="69" t="s">
        <v>42</v>
      </c>
      <c r="H26" s="20">
        <f>SUM(I26:L26)</f>
        <v>319.71199999999999</v>
      </c>
      <c r="I26" s="24"/>
      <c r="J26" s="24"/>
      <c r="K26" s="24">
        <v>319.71199999999999</v>
      </c>
      <c r="L26" s="24"/>
      <c r="N26" s="21" t="s">
        <v>51</v>
      </c>
      <c r="O26" s="34" t="s">
        <v>50</v>
      </c>
      <c r="P26" s="34" t="s">
        <v>52</v>
      </c>
      <c r="Q26" s="34" t="s">
        <v>53</v>
      </c>
      <c r="R26" s="34" t="s">
        <v>47</v>
      </c>
      <c r="S26" s="21" t="s">
        <v>48</v>
      </c>
      <c r="T26" s="21" t="s">
        <v>49</v>
      </c>
    </row>
    <row r="27" spans="3:20" s="1" customFormat="1" ht="12" customHeight="1" x14ac:dyDescent="0.15">
      <c r="C27" s="32" t="s">
        <v>43</v>
      </c>
      <c r="D27" s="71" t="str">
        <f>"1.4."&amp;N27</f>
        <v>1.4.3</v>
      </c>
      <c r="E27" s="79" t="s">
        <v>54</v>
      </c>
      <c r="F27" s="69" t="s">
        <v>27</v>
      </c>
      <c r="G27" s="69" t="s">
        <v>42</v>
      </c>
      <c r="H27" s="20">
        <f>SUM(I27:L27)</f>
        <v>310.55599999999998</v>
      </c>
      <c r="I27" s="24"/>
      <c r="J27" s="24"/>
      <c r="K27" s="24">
        <v>310.55599999999998</v>
      </c>
      <c r="L27" s="24"/>
      <c r="N27" s="21" t="s">
        <v>55</v>
      </c>
      <c r="O27" s="34" t="s">
        <v>54</v>
      </c>
      <c r="P27" s="34" t="s">
        <v>56</v>
      </c>
      <c r="Q27" s="34" t="s">
        <v>57</v>
      </c>
      <c r="R27" s="34" t="s">
        <v>58</v>
      </c>
      <c r="S27" s="21" t="s">
        <v>48</v>
      </c>
      <c r="T27" s="21" t="s">
        <v>49</v>
      </c>
    </row>
    <row r="28" spans="3:20" ht="12" customHeight="1" x14ac:dyDescent="0.25">
      <c r="D28" s="72"/>
      <c r="E28" s="26" t="s">
        <v>34</v>
      </c>
      <c r="F28" s="73"/>
      <c r="G28" s="73"/>
      <c r="H28" s="28"/>
      <c r="I28" s="28"/>
      <c r="J28" s="28"/>
      <c r="K28" s="28"/>
      <c r="L28" s="29"/>
      <c r="N28" s="16"/>
      <c r="O28" s="16"/>
      <c r="P28" s="16"/>
      <c r="Q28" s="16"/>
      <c r="R28" s="16"/>
      <c r="S28" s="16"/>
      <c r="T28" s="31" t="s">
        <v>59</v>
      </c>
    </row>
    <row r="29" spans="3:20" ht="12" customHeight="1" x14ac:dyDescent="0.25">
      <c r="D29" s="17" t="s">
        <v>51</v>
      </c>
      <c r="E29" s="18" t="s">
        <v>60</v>
      </c>
      <c r="F29" s="19" t="s">
        <v>27</v>
      </c>
      <c r="G29" s="19" t="s">
        <v>61</v>
      </c>
      <c r="H29" s="20">
        <f t="shared" ref="H29:H41" si="0">SUM(I29:L29)</f>
        <v>2854.4649999999988</v>
      </c>
      <c r="I29" s="20">
        <f>SUM(I31,I32,I33)</f>
        <v>0</v>
      </c>
      <c r="J29" s="20">
        <f>SUM(J30,J32,J33)</f>
        <v>0</v>
      </c>
      <c r="K29" s="20">
        <f>SUM(K30,K31,K33)</f>
        <v>1844.8959999999993</v>
      </c>
      <c r="L29" s="20">
        <f>SUM(L30,L31,L32)</f>
        <v>1009.5689999999995</v>
      </c>
      <c r="N29" s="16"/>
      <c r="O29" s="16"/>
      <c r="P29" s="16"/>
      <c r="Q29" s="16"/>
      <c r="R29" s="16"/>
      <c r="S29" s="16"/>
      <c r="T29" s="21" t="s">
        <v>28</v>
      </c>
    </row>
    <row r="30" spans="3:20" ht="12" customHeight="1" x14ac:dyDescent="0.25">
      <c r="D30" s="71" t="s">
        <v>62</v>
      </c>
      <c r="E30" s="75" t="s">
        <v>20</v>
      </c>
      <c r="F30" s="69" t="s">
        <v>27</v>
      </c>
      <c r="G30" s="69" t="s">
        <v>63</v>
      </c>
      <c r="H30" s="20">
        <f t="shared" si="0"/>
        <v>979.53800000000001</v>
      </c>
      <c r="I30" s="35"/>
      <c r="J30" s="24"/>
      <c r="K30" s="24">
        <f>I46</f>
        <v>979.53800000000001</v>
      </c>
      <c r="L30" s="24"/>
      <c r="N30" s="16"/>
      <c r="O30" s="16"/>
      <c r="P30" s="16"/>
      <c r="Q30" s="16"/>
      <c r="R30" s="16"/>
      <c r="S30" s="16"/>
      <c r="T30" s="21" t="s">
        <v>28</v>
      </c>
    </row>
    <row r="31" spans="3:20" ht="12" customHeight="1" x14ac:dyDescent="0.25">
      <c r="D31" s="71" t="s">
        <v>64</v>
      </c>
      <c r="E31" s="75" t="s">
        <v>21</v>
      </c>
      <c r="F31" s="69" t="s">
        <v>27</v>
      </c>
      <c r="G31" s="69" t="s">
        <v>65</v>
      </c>
      <c r="H31" s="20">
        <f t="shared" si="0"/>
        <v>865.35799999999915</v>
      </c>
      <c r="I31" s="24"/>
      <c r="J31" s="35"/>
      <c r="K31" s="24">
        <f>J46</f>
        <v>865.35799999999915</v>
      </c>
      <c r="L31" s="24"/>
      <c r="N31" s="16"/>
      <c r="O31" s="16"/>
      <c r="P31" s="16"/>
      <c r="Q31" s="16"/>
      <c r="R31" s="16"/>
      <c r="S31" s="16"/>
      <c r="T31" s="21" t="s">
        <v>28</v>
      </c>
    </row>
    <row r="32" spans="3:20" ht="12" customHeight="1" x14ac:dyDescent="0.25">
      <c r="D32" s="71" t="s">
        <v>66</v>
      </c>
      <c r="E32" s="75" t="s">
        <v>22</v>
      </c>
      <c r="F32" s="69" t="s">
        <v>27</v>
      </c>
      <c r="G32" s="69" t="s">
        <v>67</v>
      </c>
      <c r="H32" s="20">
        <f t="shared" si="0"/>
        <v>1009.5689999999995</v>
      </c>
      <c r="I32" s="24"/>
      <c r="J32" s="24"/>
      <c r="K32" s="35"/>
      <c r="L32" s="24">
        <f>K46</f>
        <v>1009.5689999999995</v>
      </c>
      <c r="N32" s="16"/>
      <c r="O32" s="16"/>
      <c r="P32" s="16"/>
      <c r="Q32" s="16"/>
      <c r="R32" s="16"/>
      <c r="S32" s="16"/>
      <c r="T32" s="21" t="s">
        <v>28</v>
      </c>
    </row>
    <row r="33" spans="3:20" ht="12" customHeight="1" x14ac:dyDescent="0.25">
      <c r="D33" s="71" t="s">
        <v>68</v>
      </c>
      <c r="E33" s="75" t="s">
        <v>69</v>
      </c>
      <c r="F33" s="69" t="s">
        <v>27</v>
      </c>
      <c r="G33" s="69" t="s">
        <v>70</v>
      </c>
      <c r="H33" s="20">
        <f t="shared" si="0"/>
        <v>0</v>
      </c>
      <c r="I33" s="24"/>
      <c r="J33" s="24"/>
      <c r="K33" s="24"/>
      <c r="L33" s="35"/>
      <c r="N33" s="16"/>
      <c r="O33" s="16"/>
      <c r="P33" s="16"/>
      <c r="Q33" s="16"/>
      <c r="R33" s="16"/>
      <c r="S33" s="16"/>
      <c r="T33" s="21" t="s">
        <v>28</v>
      </c>
    </row>
    <row r="34" spans="3:20" ht="12" customHeight="1" x14ac:dyDescent="0.25">
      <c r="D34" s="17" t="s">
        <v>55</v>
      </c>
      <c r="E34" s="18" t="s">
        <v>71</v>
      </c>
      <c r="F34" s="19" t="s">
        <v>27</v>
      </c>
      <c r="G34" s="19" t="s">
        <v>72</v>
      </c>
      <c r="H34" s="20">
        <f t="shared" si="0"/>
        <v>0</v>
      </c>
      <c r="I34" s="24"/>
      <c r="J34" s="24"/>
      <c r="K34" s="24"/>
      <c r="L34" s="24"/>
      <c r="N34" s="16"/>
      <c r="O34" s="16"/>
      <c r="P34" s="16"/>
      <c r="Q34" s="16"/>
      <c r="R34" s="16"/>
      <c r="S34" s="16"/>
      <c r="T34" s="21" t="s">
        <v>28</v>
      </c>
    </row>
    <row r="35" spans="3:20" ht="12" customHeight="1" x14ac:dyDescent="0.25">
      <c r="D35" s="17" t="s">
        <v>73</v>
      </c>
      <c r="E35" s="18" t="s">
        <v>74</v>
      </c>
      <c r="F35" s="19" t="s">
        <v>27</v>
      </c>
      <c r="G35" s="19" t="s">
        <v>75</v>
      </c>
      <c r="H35" s="20">
        <f t="shared" si="0"/>
        <v>9040.0779999999995</v>
      </c>
      <c r="I35" s="20">
        <f>SUM(I36,I38,I41,I45)</f>
        <v>0</v>
      </c>
      <c r="J35" s="20">
        <f>SUM(J36,J38,J41,J45)</f>
        <v>5371.2520000000004</v>
      </c>
      <c r="K35" s="20">
        <f>SUM(K36,K38,K41,K45)</f>
        <v>2687.5349999999999</v>
      </c>
      <c r="L35" s="20">
        <f>SUM(L36,L38,L41,L45)</f>
        <v>981.29100000000005</v>
      </c>
      <c r="N35" s="16"/>
      <c r="O35" s="16"/>
      <c r="P35" s="16"/>
      <c r="Q35" s="16"/>
      <c r="R35" s="16"/>
      <c r="S35" s="16"/>
      <c r="T35" s="21" t="s">
        <v>28</v>
      </c>
    </row>
    <row r="36" spans="3:20" ht="24" customHeight="1" x14ac:dyDescent="0.25">
      <c r="D36" s="71" t="s">
        <v>76</v>
      </c>
      <c r="E36" s="75" t="s">
        <v>77</v>
      </c>
      <c r="F36" s="69" t="s">
        <v>27</v>
      </c>
      <c r="G36" s="69" t="s">
        <v>78</v>
      </c>
      <c r="H36" s="20">
        <f t="shared" si="0"/>
        <v>0</v>
      </c>
      <c r="I36" s="24"/>
      <c r="J36" s="24"/>
      <c r="K36" s="24"/>
      <c r="L36" s="24"/>
      <c r="N36" s="16"/>
      <c r="O36" s="16"/>
      <c r="P36" s="16"/>
      <c r="Q36" s="16"/>
      <c r="R36" s="16"/>
      <c r="S36" s="16"/>
      <c r="T36" s="21" t="s">
        <v>28</v>
      </c>
    </row>
    <row r="37" spans="3:20" ht="12" customHeight="1" x14ac:dyDescent="0.25">
      <c r="D37" s="71" t="s">
        <v>79</v>
      </c>
      <c r="E37" s="76" t="s">
        <v>80</v>
      </c>
      <c r="F37" s="69" t="s">
        <v>27</v>
      </c>
      <c r="G37" s="69" t="s">
        <v>81</v>
      </c>
      <c r="H37" s="20">
        <f t="shared" si="0"/>
        <v>0</v>
      </c>
      <c r="I37" s="24"/>
      <c r="J37" s="24"/>
      <c r="K37" s="24"/>
      <c r="L37" s="24"/>
      <c r="N37" s="16"/>
      <c r="O37" s="16"/>
      <c r="P37" s="16"/>
      <c r="Q37" s="16"/>
      <c r="R37" s="16"/>
      <c r="S37" s="16"/>
      <c r="T37" s="21" t="s">
        <v>28</v>
      </c>
    </row>
    <row r="38" spans="3:20" ht="12" customHeight="1" x14ac:dyDescent="0.25">
      <c r="D38" s="71" t="s">
        <v>82</v>
      </c>
      <c r="E38" s="75" t="s">
        <v>83</v>
      </c>
      <c r="F38" s="69" t="s">
        <v>27</v>
      </c>
      <c r="G38" s="69" t="s">
        <v>84</v>
      </c>
      <c r="H38" s="20">
        <f t="shared" si="0"/>
        <v>5152.2970000000005</v>
      </c>
      <c r="I38" s="24"/>
      <c r="J38" s="24">
        <f>5371.252-J43</f>
        <v>1483.4710000000005</v>
      </c>
      <c r="K38" s="24">
        <v>2687.5349999999999</v>
      </c>
      <c r="L38" s="24">
        <v>981.29100000000005</v>
      </c>
      <c r="N38" s="16"/>
      <c r="O38" s="16"/>
      <c r="P38" s="16"/>
      <c r="Q38" s="16"/>
      <c r="R38" s="16"/>
      <c r="S38" s="16"/>
      <c r="T38" s="21" t="s">
        <v>28</v>
      </c>
    </row>
    <row r="39" spans="3:20" ht="12" customHeight="1" x14ac:dyDescent="0.25">
      <c r="D39" s="71" t="s">
        <v>85</v>
      </c>
      <c r="E39" s="76" t="s">
        <v>86</v>
      </c>
      <c r="F39" s="69" t="s">
        <v>27</v>
      </c>
      <c r="G39" s="69" t="s">
        <v>87</v>
      </c>
      <c r="H39" s="20">
        <f t="shared" si="0"/>
        <v>0</v>
      </c>
      <c r="I39" s="24"/>
      <c r="J39" s="24"/>
      <c r="K39" s="24"/>
      <c r="L39" s="24"/>
      <c r="N39" s="16"/>
      <c r="O39" s="16"/>
      <c r="P39" s="16"/>
      <c r="Q39" s="16"/>
      <c r="R39" s="16"/>
      <c r="S39" s="16"/>
      <c r="T39" s="21" t="s">
        <v>28</v>
      </c>
    </row>
    <row r="40" spans="3:20" ht="12" customHeight="1" x14ac:dyDescent="0.25">
      <c r="D40" s="71" t="s">
        <v>88</v>
      </c>
      <c r="E40" s="77" t="s">
        <v>89</v>
      </c>
      <c r="F40" s="69" t="s">
        <v>27</v>
      </c>
      <c r="G40" s="69" t="s">
        <v>90</v>
      </c>
      <c r="H40" s="20">
        <f t="shared" si="0"/>
        <v>0</v>
      </c>
      <c r="I40" s="24"/>
      <c r="J40" s="24"/>
      <c r="K40" s="24"/>
      <c r="L40" s="24"/>
      <c r="N40" s="16"/>
      <c r="O40" s="16"/>
      <c r="P40" s="16"/>
      <c r="Q40" s="16"/>
      <c r="R40" s="16"/>
      <c r="S40" s="16"/>
      <c r="T40" s="21" t="s">
        <v>28</v>
      </c>
    </row>
    <row r="41" spans="3:20" ht="12" customHeight="1" x14ac:dyDescent="0.25">
      <c r="D41" s="71" t="s">
        <v>91</v>
      </c>
      <c r="E41" s="75" t="s">
        <v>92</v>
      </c>
      <c r="F41" s="69" t="s">
        <v>27</v>
      </c>
      <c r="G41" s="69" t="s">
        <v>93</v>
      </c>
      <c r="H41" s="20">
        <f t="shared" si="0"/>
        <v>3887.7809999999999</v>
      </c>
      <c r="I41" s="20">
        <f>SUM(I42:I44)</f>
        <v>0</v>
      </c>
      <c r="J41" s="20">
        <f>SUM(J42:J44)</f>
        <v>3887.7809999999999</v>
      </c>
      <c r="K41" s="20">
        <f>SUM(K42:K44)</f>
        <v>0</v>
      </c>
      <c r="L41" s="20">
        <f>SUM(L42:L44)</f>
        <v>0</v>
      </c>
      <c r="N41" s="16"/>
      <c r="O41" s="16"/>
      <c r="P41" s="16"/>
      <c r="Q41" s="16"/>
      <c r="R41" s="16"/>
      <c r="S41" s="16"/>
      <c r="T41" s="21" t="s">
        <v>28</v>
      </c>
    </row>
    <row r="42" spans="3:20" ht="12" hidden="1" customHeight="1" x14ac:dyDescent="0.25">
      <c r="D42" s="74"/>
      <c r="E42" s="26"/>
      <c r="F42" s="73"/>
      <c r="G42" s="73"/>
      <c r="H42" s="28"/>
      <c r="I42" s="28"/>
      <c r="J42" s="28"/>
      <c r="K42" s="28"/>
      <c r="L42" s="29"/>
      <c r="N42" s="21" t="s">
        <v>33</v>
      </c>
      <c r="O42" s="16"/>
      <c r="P42" s="16"/>
      <c r="Q42" s="16"/>
      <c r="R42" s="16"/>
      <c r="S42" s="16"/>
      <c r="T42" s="16"/>
    </row>
    <row r="43" spans="3:20" s="1" customFormat="1" ht="12" customHeight="1" x14ac:dyDescent="0.15">
      <c r="C43" s="32" t="s">
        <v>43</v>
      </c>
      <c r="D43" s="71" t="str">
        <f>"4.3."&amp;N43</f>
        <v>4.3.1</v>
      </c>
      <c r="E43" s="79" t="s">
        <v>50</v>
      </c>
      <c r="F43" s="69" t="s">
        <v>27</v>
      </c>
      <c r="G43" s="69" t="s">
        <v>93</v>
      </c>
      <c r="H43" s="20">
        <f>SUM(I43:L43)</f>
        <v>3887.7809999999999</v>
      </c>
      <c r="I43" s="24"/>
      <c r="J43" s="24">
        <v>3887.7809999999999</v>
      </c>
      <c r="K43" s="24"/>
      <c r="L43" s="24"/>
      <c r="N43" s="21" t="s">
        <v>25</v>
      </c>
      <c r="O43" s="34" t="s">
        <v>50</v>
      </c>
      <c r="P43" s="34" t="s">
        <v>52</v>
      </c>
      <c r="Q43" s="34" t="s">
        <v>53</v>
      </c>
      <c r="R43" s="34" t="s">
        <v>47</v>
      </c>
      <c r="S43" s="21" t="s">
        <v>48</v>
      </c>
      <c r="T43" s="21" t="s">
        <v>94</v>
      </c>
    </row>
    <row r="44" spans="3:20" ht="12" customHeight="1" x14ac:dyDescent="0.25">
      <c r="D44" s="72"/>
      <c r="E44" s="26" t="s">
        <v>34</v>
      </c>
      <c r="F44" s="73"/>
      <c r="G44" s="73"/>
      <c r="H44" s="28"/>
      <c r="I44" s="28"/>
      <c r="J44" s="28"/>
      <c r="K44" s="28"/>
      <c r="L44" s="29"/>
      <c r="N44" s="16"/>
      <c r="O44" s="16"/>
      <c r="P44" s="16"/>
      <c r="Q44" s="16"/>
      <c r="R44" s="16"/>
      <c r="S44" s="16"/>
      <c r="T44" s="31" t="s">
        <v>95</v>
      </c>
    </row>
    <row r="45" spans="3:20" ht="12" customHeight="1" x14ac:dyDescent="0.25">
      <c r="D45" s="71" t="s">
        <v>96</v>
      </c>
      <c r="E45" s="75" t="s">
        <v>97</v>
      </c>
      <c r="F45" s="69" t="s">
        <v>27</v>
      </c>
      <c r="G45" s="69" t="s">
        <v>98</v>
      </c>
      <c r="H45" s="20">
        <f t="shared" ref="H45:H53" si="1">SUM(I45:L45)</f>
        <v>0</v>
      </c>
      <c r="I45" s="24"/>
      <c r="J45" s="24"/>
      <c r="K45" s="24"/>
      <c r="L45" s="24"/>
      <c r="N45" s="16"/>
      <c r="O45" s="16"/>
      <c r="P45" s="16"/>
      <c r="Q45" s="16"/>
      <c r="R45" s="16"/>
      <c r="S45" s="16"/>
      <c r="T45" s="21" t="s">
        <v>28</v>
      </c>
    </row>
    <row r="46" spans="3:20" ht="12" customHeight="1" x14ac:dyDescent="0.25">
      <c r="D46" s="17" t="s">
        <v>99</v>
      </c>
      <c r="E46" s="18" t="s">
        <v>100</v>
      </c>
      <c r="F46" s="19" t="s">
        <v>27</v>
      </c>
      <c r="G46" s="19" t="s">
        <v>101</v>
      </c>
      <c r="H46" s="20">
        <f t="shared" si="1"/>
        <v>2854.4649999999988</v>
      </c>
      <c r="I46" s="24">
        <f>I15-I49</f>
        <v>979.53800000000001</v>
      </c>
      <c r="J46" s="24">
        <f>J15-J35-J49</f>
        <v>865.35799999999915</v>
      </c>
      <c r="K46" s="24">
        <f>K15+K29-K35-K49</f>
        <v>1009.5689999999995</v>
      </c>
      <c r="L46" s="24"/>
      <c r="N46" s="16"/>
      <c r="O46" s="16"/>
      <c r="P46" s="16"/>
      <c r="Q46" s="16"/>
      <c r="R46" s="16"/>
      <c r="S46" s="16"/>
      <c r="T46" s="21" t="s">
        <v>28</v>
      </c>
    </row>
    <row r="47" spans="3:20" ht="12" customHeight="1" x14ac:dyDescent="0.25">
      <c r="D47" s="17" t="s">
        <v>102</v>
      </c>
      <c r="E47" s="18" t="s">
        <v>103</v>
      </c>
      <c r="F47" s="19" t="s">
        <v>27</v>
      </c>
      <c r="G47" s="19" t="s">
        <v>104</v>
      </c>
      <c r="H47" s="20">
        <f t="shared" si="1"/>
        <v>0</v>
      </c>
      <c r="I47" s="24"/>
      <c r="J47" s="24"/>
      <c r="K47" s="24"/>
      <c r="L47" s="24"/>
      <c r="N47" s="16"/>
      <c r="O47" s="16"/>
      <c r="P47" s="16"/>
      <c r="Q47" s="16"/>
      <c r="R47" s="16"/>
      <c r="S47" s="16"/>
      <c r="T47" s="21" t="s">
        <v>28</v>
      </c>
    </row>
    <row r="48" spans="3:20" ht="12" customHeight="1" x14ac:dyDescent="0.25">
      <c r="D48" s="17" t="s">
        <v>105</v>
      </c>
      <c r="E48" s="18" t="s">
        <v>106</v>
      </c>
      <c r="F48" s="19" t="s">
        <v>27</v>
      </c>
      <c r="G48" s="19" t="s">
        <v>107</v>
      </c>
      <c r="H48" s="20">
        <f t="shared" si="1"/>
        <v>0</v>
      </c>
      <c r="I48" s="24"/>
      <c r="J48" s="24"/>
      <c r="K48" s="24"/>
      <c r="L48" s="24"/>
      <c r="N48" s="16"/>
      <c r="O48" s="16"/>
      <c r="P48" s="16"/>
      <c r="Q48" s="16"/>
      <c r="R48" s="16"/>
      <c r="S48" s="16"/>
      <c r="T48" s="21" t="s">
        <v>28</v>
      </c>
    </row>
    <row r="49" spans="3:20" s="2" customFormat="1" ht="12" customHeight="1" x14ac:dyDescent="0.25">
      <c r="C49" s="1"/>
      <c r="D49" s="17" t="s">
        <v>108</v>
      </c>
      <c r="E49" s="18" t="s">
        <v>109</v>
      </c>
      <c r="F49" s="19" t="s">
        <v>27</v>
      </c>
      <c r="G49" s="19" t="s">
        <v>110</v>
      </c>
      <c r="H49" s="20">
        <f t="shared" si="1"/>
        <v>368.108</v>
      </c>
      <c r="I49" s="24">
        <v>122.93300000000001</v>
      </c>
      <c r="J49" s="24">
        <v>41.137999999999998</v>
      </c>
      <c r="K49" s="24">
        <v>175.75899999999999</v>
      </c>
      <c r="L49" s="24">
        <v>28.277999999999999</v>
      </c>
      <c r="M49" s="1"/>
      <c r="N49" s="16"/>
      <c r="O49" s="16"/>
      <c r="P49" s="16"/>
      <c r="Q49" s="16"/>
      <c r="R49" s="16"/>
      <c r="S49" s="16"/>
      <c r="T49" s="21" t="s">
        <v>28</v>
      </c>
    </row>
    <row r="50" spans="3:20" s="2" customFormat="1" ht="12" customHeight="1" x14ac:dyDescent="0.25">
      <c r="C50" s="1"/>
      <c r="D50" s="71" t="s">
        <v>111</v>
      </c>
      <c r="E50" s="75" t="s">
        <v>112</v>
      </c>
      <c r="F50" s="69" t="s">
        <v>27</v>
      </c>
      <c r="G50" s="69" t="s">
        <v>113</v>
      </c>
      <c r="H50" s="20">
        <f t="shared" si="1"/>
        <v>0</v>
      </c>
      <c r="I50" s="24"/>
      <c r="J50" s="24"/>
      <c r="K50" s="24"/>
      <c r="L50" s="24"/>
      <c r="M50" s="1"/>
      <c r="N50" s="16"/>
      <c r="O50" s="16"/>
      <c r="P50" s="16"/>
      <c r="Q50" s="16"/>
      <c r="R50" s="16"/>
      <c r="S50" s="16"/>
      <c r="T50" s="21" t="s">
        <v>28</v>
      </c>
    </row>
    <row r="51" spans="3:20" s="2" customFormat="1" ht="12" customHeight="1" x14ac:dyDescent="0.25">
      <c r="C51" s="1"/>
      <c r="D51" s="17" t="s">
        <v>114</v>
      </c>
      <c r="E51" s="18" t="s">
        <v>115</v>
      </c>
      <c r="F51" s="19" t="s">
        <v>27</v>
      </c>
      <c r="G51" s="19" t="s">
        <v>116</v>
      </c>
      <c r="H51" s="20">
        <f t="shared" si="1"/>
        <v>196.40800000000002</v>
      </c>
      <c r="I51" s="24"/>
      <c r="J51" s="24">
        <v>45.372</v>
      </c>
      <c r="K51" s="24">
        <v>78.073999999999998</v>
      </c>
      <c r="L51" s="24">
        <v>72.962000000000003</v>
      </c>
      <c r="M51" s="1"/>
      <c r="N51" s="16"/>
      <c r="O51" s="16"/>
      <c r="P51" s="16"/>
      <c r="Q51" s="16"/>
      <c r="R51" s="16"/>
      <c r="S51" s="16"/>
      <c r="T51" s="21" t="s">
        <v>28</v>
      </c>
    </row>
    <row r="52" spans="3:20" s="2" customFormat="1" ht="24" customHeight="1" x14ac:dyDescent="0.25">
      <c r="C52" s="1"/>
      <c r="D52" s="17" t="s">
        <v>117</v>
      </c>
      <c r="E52" s="18" t="s">
        <v>118</v>
      </c>
      <c r="F52" s="19" t="s">
        <v>27</v>
      </c>
      <c r="G52" s="19" t="s">
        <v>119</v>
      </c>
      <c r="H52" s="20">
        <f t="shared" si="1"/>
        <v>171.70000000000002</v>
      </c>
      <c r="I52" s="20">
        <f>I49-I51</f>
        <v>122.93300000000001</v>
      </c>
      <c r="J52" s="20">
        <f>J49-J51</f>
        <v>-4.2340000000000018</v>
      </c>
      <c r="K52" s="20">
        <f>K49-K51</f>
        <v>97.684999999999988</v>
      </c>
      <c r="L52" s="20">
        <f>L49-L51</f>
        <v>-44.684000000000005</v>
      </c>
      <c r="M52" s="1"/>
      <c r="N52" s="16"/>
      <c r="O52" s="16"/>
      <c r="P52" s="16"/>
      <c r="Q52" s="16"/>
      <c r="R52" s="16"/>
      <c r="S52" s="16"/>
      <c r="T52" s="21" t="s">
        <v>28</v>
      </c>
    </row>
    <row r="53" spans="3:20" s="2" customFormat="1" ht="12" customHeight="1" x14ac:dyDescent="0.25">
      <c r="C53" s="1"/>
      <c r="D53" s="17" t="s">
        <v>120</v>
      </c>
      <c r="E53" s="18" t="s">
        <v>121</v>
      </c>
      <c r="F53" s="19" t="s">
        <v>27</v>
      </c>
      <c r="G53" s="19" t="s">
        <v>122</v>
      </c>
      <c r="H53" s="20">
        <f t="shared" si="1"/>
        <v>0</v>
      </c>
      <c r="I53" s="20">
        <f>SUM(I15,I29,I34)-SUM(I35,I46:I49)</f>
        <v>0</v>
      </c>
      <c r="J53" s="20">
        <f>SUM(J15,J29,J34)-SUM(J35,J46:J49)</f>
        <v>0</v>
      </c>
      <c r="K53" s="20">
        <f>SUM(K15,K29,K34)-SUM(K35,K46:K49)</f>
        <v>0</v>
      </c>
      <c r="L53" s="20">
        <f>SUM(L15,L29,L34)-SUM(L35,L46:L49)</f>
        <v>0</v>
      </c>
      <c r="M53" s="1"/>
      <c r="N53" s="16"/>
      <c r="O53" s="16"/>
      <c r="P53" s="16"/>
      <c r="Q53" s="16"/>
      <c r="R53" s="16"/>
      <c r="S53" s="16"/>
      <c r="T53" s="21" t="s">
        <v>28</v>
      </c>
    </row>
    <row r="54" spans="3:20" s="2" customFormat="1" ht="18" customHeight="1" x14ac:dyDescent="0.25">
      <c r="C54" s="1"/>
      <c r="D54" s="64" t="s">
        <v>123</v>
      </c>
      <c r="E54" s="65"/>
      <c r="F54" s="65"/>
      <c r="G54" s="13"/>
      <c r="H54" s="14"/>
      <c r="I54" s="14"/>
      <c r="J54" s="14"/>
      <c r="K54" s="14"/>
      <c r="L54" s="15"/>
      <c r="M54" s="1"/>
      <c r="N54" s="16"/>
      <c r="O54" s="16"/>
      <c r="P54" s="16"/>
      <c r="Q54" s="16"/>
      <c r="R54" s="16"/>
      <c r="S54" s="16"/>
      <c r="T54" s="16"/>
    </row>
    <row r="55" spans="3:20" s="2" customFormat="1" ht="12" customHeight="1" x14ac:dyDescent="0.25">
      <c r="C55" s="1"/>
      <c r="D55" s="17" t="s">
        <v>124</v>
      </c>
      <c r="E55" s="18" t="s">
        <v>26</v>
      </c>
      <c r="F55" s="19" t="s">
        <v>125</v>
      </c>
      <c r="G55" s="19" t="s">
        <v>126</v>
      </c>
      <c r="H55" s="20">
        <f>SUM(I55:L55)</f>
        <v>12.645411290322579</v>
      </c>
      <c r="I55" s="20">
        <f>SUM(I56,I57,I60,I63)</f>
        <v>1.4818158602150537</v>
      </c>
      <c r="J55" s="20">
        <f>SUM(J56,J57,J60,J63)</f>
        <v>8.437833333333332</v>
      </c>
      <c r="K55" s="20">
        <f>SUM(K56,K57,K60,K63)</f>
        <v>2.725762096774194</v>
      </c>
      <c r="L55" s="20">
        <f>SUM(L56,L57,L60,L63)</f>
        <v>0</v>
      </c>
      <c r="M55" s="1"/>
      <c r="N55" s="16"/>
      <c r="O55" s="16"/>
      <c r="P55" s="16"/>
      <c r="Q55" s="16"/>
      <c r="R55" s="16"/>
      <c r="S55" s="16"/>
      <c r="T55" s="21" t="s">
        <v>28</v>
      </c>
    </row>
    <row r="56" spans="3:20" s="2" customFormat="1" ht="12" customHeight="1" x14ac:dyDescent="0.25">
      <c r="C56" s="1"/>
      <c r="D56" s="71" t="s">
        <v>127</v>
      </c>
      <c r="E56" s="75" t="s">
        <v>30</v>
      </c>
      <c r="F56" s="69" t="s">
        <v>125</v>
      </c>
      <c r="G56" s="69" t="s">
        <v>128</v>
      </c>
      <c r="H56" s="20">
        <f>SUM(I56:L56)</f>
        <v>0</v>
      </c>
      <c r="I56" s="24"/>
      <c r="J56" s="24"/>
      <c r="K56" s="24"/>
      <c r="L56" s="24"/>
      <c r="M56" s="1"/>
      <c r="N56" s="16"/>
      <c r="O56" s="16"/>
      <c r="P56" s="16"/>
      <c r="Q56" s="16"/>
      <c r="R56" s="16"/>
      <c r="S56" s="16"/>
      <c r="T56" s="21" t="s">
        <v>28</v>
      </c>
    </row>
    <row r="57" spans="3:20" s="2" customFormat="1" ht="12" customHeight="1" x14ac:dyDescent="0.25">
      <c r="C57" s="1"/>
      <c r="D57" s="71" t="s">
        <v>129</v>
      </c>
      <c r="E57" s="75" t="s">
        <v>32</v>
      </c>
      <c r="F57" s="69" t="s">
        <v>125</v>
      </c>
      <c r="G57" s="69" t="s">
        <v>130</v>
      </c>
      <c r="H57" s="20">
        <f>SUM(I57:L57)</f>
        <v>0</v>
      </c>
      <c r="I57" s="20">
        <f>SUM(I58:I59)</f>
        <v>0</v>
      </c>
      <c r="J57" s="20">
        <f>SUM(J58:J59)</f>
        <v>0</v>
      </c>
      <c r="K57" s="20">
        <f>SUM(K58:K59)</f>
        <v>0</v>
      </c>
      <c r="L57" s="20">
        <f>SUM(L58:L59)</f>
        <v>0</v>
      </c>
      <c r="M57" s="1"/>
      <c r="N57" s="16"/>
      <c r="O57" s="16"/>
      <c r="P57" s="16"/>
      <c r="Q57" s="16"/>
      <c r="R57" s="16"/>
      <c r="S57" s="16"/>
      <c r="T57" s="21" t="s">
        <v>28</v>
      </c>
    </row>
    <row r="58" spans="3:20" s="2" customFormat="1" ht="12" hidden="1" customHeight="1" x14ac:dyDescent="0.25">
      <c r="C58" s="1"/>
      <c r="D58" s="74"/>
      <c r="E58" s="26"/>
      <c r="F58" s="73"/>
      <c r="G58" s="73"/>
      <c r="H58" s="28"/>
      <c r="I58" s="28"/>
      <c r="J58" s="28"/>
      <c r="K58" s="28"/>
      <c r="L58" s="29"/>
      <c r="M58" s="1"/>
      <c r="N58" s="21" t="s">
        <v>33</v>
      </c>
      <c r="O58" s="16"/>
      <c r="P58" s="16"/>
      <c r="Q58" s="16"/>
      <c r="R58" s="16"/>
      <c r="S58" s="16"/>
      <c r="T58" s="16"/>
    </row>
    <row r="59" spans="3:20" s="2" customFormat="1" ht="12" customHeight="1" x14ac:dyDescent="0.25">
      <c r="C59" s="1"/>
      <c r="D59" s="72"/>
      <c r="E59" s="26" t="s">
        <v>34</v>
      </c>
      <c r="F59" s="73"/>
      <c r="G59" s="73"/>
      <c r="H59" s="28"/>
      <c r="I59" s="28"/>
      <c r="J59" s="28"/>
      <c r="K59" s="28"/>
      <c r="L59" s="29"/>
      <c r="M59" s="1"/>
      <c r="N59" s="16"/>
      <c r="O59" s="16"/>
      <c r="P59" s="16"/>
      <c r="Q59" s="16"/>
      <c r="R59" s="16"/>
      <c r="S59" s="16"/>
      <c r="T59" s="31" t="s">
        <v>131</v>
      </c>
    </row>
    <row r="60" spans="3:20" s="2" customFormat="1" ht="12" customHeight="1" x14ac:dyDescent="0.25">
      <c r="C60" s="1"/>
      <c r="D60" s="71" t="s">
        <v>132</v>
      </c>
      <c r="E60" s="75" t="s">
        <v>37</v>
      </c>
      <c r="F60" s="69" t="s">
        <v>125</v>
      </c>
      <c r="G60" s="69" t="s">
        <v>133</v>
      </c>
      <c r="H60" s="20">
        <f>SUM(I60:L60)</f>
        <v>0</v>
      </c>
      <c r="I60" s="20">
        <f>SUM(I61:I62)</f>
        <v>0</v>
      </c>
      <c r="J60" s="20">
        <f>SUM(J61:J62)</f>
        <v>0</v>
      </c>
      <c r="K60" s="20">
        <f>SUM(K61:K62)</f>
        <v>0</v>
      </c>
      <c r="L60" s="20">
        <f>SUM(L61:L62)</f>
        <v>0</v>
      </c>
      <c r="M60" s="1"/>
      <c r="N60" s="16"/>
      <c r="O60" s="16"/>
      <c r="P60" s="16"/>
      <c r="Q60" s="16"/>
      <c r="R60" s="16"/>
      <c r="S60" s="16"/>
      <c r="T60" s="21" t="s">
        <v>28</v>
      </c>
    </row>
    <row r="61" spans="3:20" s="2" customFormat="1" ht="12" hidden="1" customHeight="1" x14ac:dyDescent="0.25">
      <c r="C61" s="1"/>
      <c r="D61" s="74"/>
      <c r="E61" s="26"/>
      <c r="F61" s="73"/>
      <c r="G61" s="73"/>
      <c r="H61" s="28"/>
      <c r="I61" s="28"/>
      <c r="J61" s="28"/>
      <c r="K61" s="28"/>
      <c r="L61" s="29"/>
      <c r="M61" s="1"/>
      <c r="N61" s="21" t="s">
        <v>33</v>
      </c>
      <c r="O61" s="16"/>
      <c r="P61" s="16"/>
      <c r="Q61" s="16"/>
      <c r="R61" s="16"/>
      <c r="S61" s="16"/>
      <c r="T61" s="16"/>
    </row>
    <row r="62" spans="3:20" s="2" customFormat="1" ht="12" customHeight="1" x14ac:dyDescent="0.25">
      <c r="C62" s="1"/>
      <c r="D62" s="72"/>
      <c r="E62" s="26" t="s">
        <v>34</v>
      </c>
      <c r="F62" s="73"/>
      <c r="G62" s="73"/>
      <c r="H62" s="28"/>
      <c r="I62" s="28"/>
      <c r="J62" s="28"/>
      <c r="K62" s="28"/>
      <c r="L62" s="29"/>
      <c r="M62" s="1"/>
      <c r="N62" s="16"/>
      <c r="O62" s="16"/>
      <c r="P62" s="16"/>
      <c r="Q62" s="16"/>
      <c r="R62" s="16"/>
      <c r="S62" s="16"/>
      <c r="T62" s="31" t="s">
        <v>134</v>
      </c>
    </row>
    <row r="63" spans="3:20" s="2" customFormat="1" ht="12" customHeight="1" x14ac:dyDescent="0.25">
      <c r="C63" s="1"/>
      <c r="D63" s="71" t="s">
        <v>135</v>
      </c>
      <c r="E63" s="75" t="s">
        <v>41</v>
      </c>
      <c r="F63" s="69" t="s">
        <v>125</v>
      </c>
      <c r="G63" s="69" t="s">
        <v>136</v>
      </c>
      <c r="H63" s="20">
        <f>SUM(I63:L63)</f>
        <v>12.645411290322579</v>
      </c>
      <c r="I63" s="20">
        <f>SUM(I64:I68)</f>
        <v>1.4818158602150537</v>
      </c>
      <c r="J63" s="20">
        <f>SUM(J64:J68)</f>
        <v>8.437833333333332</v>
      </c>
      <c r="K63" s="20">
        <f>SUM(K64:K68)</f>
        <v>2.725762096774194</v>
      </c>
      <c r="L63" s="20">
        <f>SUM(L64:L68)</f>
        <v>0</v>
      </c>
      <c r="M63" s="1"/>
      <c r="N63" s="16"/>
      <c r="O63" s="16"/>
      <c r="P63" s="16"/>
      <c r="Q63" s="16"/>
      <c r="R63" s="16"/>
      <c r="S63" s="16"/>
      <c r="T63" s="21" t="s">
        <v>28</v>
      </c>
    </row>
    <row r="64" spans="3:20" s="2" customFormat="1" ht="12" hidden="1" customHeight="1" x14ac:dyDescent="0.25">
      <c r="C64" s="1"/>
      <c r="D64" s="74"/>
      <c r="E64" s="26"/>
      <c r="F64" s="73"/>
      <c r="G64" s="73"/>
      <c r="H64" s="28"/>
      <c r="I64" s="28"/>
      <c r="J64" s="28"/>
      <c r="K64" s="28"/>
      <c r="L64" s="29"/>
      <c r="M64" s="1"/>
      <c r="N64" s="21" t="s">
        <v>33</v>
      </c>
      <c r="O64" s="16"/>
      <c r="P64" s="16"/>
      <c r="Q64" s="16"/>
      <c r="R64" s="16"/>
      <c r="S64" s="16"/>
      <c r="T64" s="16"/>
    </row>
    <row r="65" spans="3:20" s="1" customFormat="1" ht="12" customHeight="1" x14ac:dyDescent="0.15">
      <c r="C65" s="32" t="s">
        <v>43</v>
      </c>
      <c r="D65" s="71" t="str">
        <f>"12.4."&amp;N65</f>
        <v>12.4.1</v>
      </c>
      <c r="E65" s="79" t="s">
        <v>44</v>
      </c>
      <c r="F65" s="69" t="s">
        <v>125</v>
      </c>
      <c r="G65" s="69" t="s">
        <v>136</v>
      </c>
      <c r="H65" s="20">
        <f>SUM(I65:L65)</f>
        <v>11.79827688172043</v>
      </c>
      <c r="I65" s="24">
        <f>I25/744</f>
        <v>1.4818158602150537</v>
      </c>
      <c r="J65" s="24">
        <f>J25/744</f>
        <v>8.437833333333332</v>
      </c>
      <c r="K65" s="24">
        <f>K25/744</f>
        <v>1.8786276881720432</v>
      </c>
      <c r="L65" s="24"/>
      <c r="N65" s="21" t="s">
        <v>25</v>
      </c>
      <c r="O65" s="34" t="s">
        <v>44</v>
      </c>
      <c r="P65" s="34" t="s">
        <v>45</v>
      </c>
      <c r="Q65" s="34" t="s">
        <v>46</v>
      </c>
      <c r="R65" s="34" t="s">
        <v>47</v>
      </c>
      <c r="S65" s="21" t="s">
        <v>48</v>
      </c>
      <c r="T65" s="21" t="s">
        <v>137</v>
      </c>
    </row>
    <row r="66" spans="3:20" s="1" customFormat="1" ht="12" customHeight="1" x14ac:dyDescent="0.15">
      <c r="C66" s="32" t="s">
        <v>43</v>
      </c>
      <c r="D66" s="71" t="str">
        <f>"12.4."&amp;N66</f>
        <v>12.4.2</v>
      </c>
      <c r="E66" s="79" t="s">
        <v>50</v>
      </c>
      <c r="F66" s="69" t="s">
        <v>125</v>
      </c>
      <c r="G66" s="69" t="s">
        <v>136</v>
      </c>
      <c r="H66" s="20">
        <f>SUM(I66:L66)</f>
        <v>0.42972043010752686</v>
      </c>
      <c r="I66" s="24"/>
      <c r="J66" s="24"/>
      <c r="K66" s="24">
        <f>K26/744</f>
        <v>0.42972043010752686</v>
      </c>
      <c r="L66" s="24"/>
      <c r="N66" s="21" t="s">
        <v>51</v>
      </c>
      <c r="O66" s="34" t="s">
        <v>50</v>
      </c>
      <c r="P66" s="34" t="s">
        <v>52</v>
      </c>
      <c r="Q66" s="34" t="s">
        <v>53</v>
      </c>
      <c r="R66" s="34" t="s">
        <v>47</v>
      </c>
      <c r="S66" s="21" t="s">
        <v>48</v>
      </c>
      <c r="T66" s="21" t="s">
        <v>137</v>
      </c>
    </row>
    <row r="67" spans="3:20" s="1" customFormat="1" ht="12" customHeight="1" x14ac:dyDescent="0.15">
      <c r="C67" s="32" t="s">
        <v>43</v>
      </c>
      <c r="D67" s="71" t="str">
        <f>"12.4."&amp;N67</f>
        <v>12.4.3</v>
      </c>
      <c r="E67" s="79" t="s">
        <v>54</v>
      </c>
      <c r="F67" s="69" t="s">
        <v>125</v>
      </c>
      <c r="G67" s="69" t="s">
        <v>136</v>
      </c>
      <c r="H67" s="20">
        <f>SUM(I67:L67)</f>
        <v>0.41741397849462364</v>
      </c>
      <c r="I67" s="24"/>
      <c r="J67" s="24"/>
      <c r="K67" s="24">
        <f>K27/744</f>
        <v>0.41741397849462364</v>
      </c>
      <c r="L67" s="24"/>
      <c r="N67" s="21" t="s">
        <v>55</v>
      </c>
      <c r="O67" s="34" t="s">
        <v>54</v>
      </c>
      <c r="P67" s="34" t="s">
        <v>56</v>
      </c>
      <c r="Q67" s="34" t="s">
        <v>57</v>
      </c>
      <c r="R67" s="34" t="s">
        <v>58</v>
      </c>
      <c r="S67" s="21" t="s">
        <v>48</v>
      </c>
      <c r="T67" s="21" t="s">
        <v>137</v>
      </c>
    </row>
    <row r="68" spans="3:20" ht="12" customHeight="1" x14ac:dyDescent="0.25">
      <c r="D68" s="72"/>
      <c r="E68" s="26" t="s">
        <v>34</v>
      </c>
      <c r="F68" s="73"/>
      <c r="G68" s="73"/>
      <c r="H68" s="28"/>
      <c r="I68" s="28"/>
      <c r="J68" s="28"/>
      <c r="K68" s="28"/>
      <c r="L68" s="29"/>
      <c r="N68" s="16"/>
      <c r="O68" s="16"/>
      <c r="P68" s="16"/>
      <c r="Q68" s="16"/>
      <c r="R68" s="16"/>
      <c r="S68" s="16"/>
      <c r="T68" s="31" t="s">
        <v>138</v>
      </c>
    </row>
    <row r="69" spans="3:20" ht="12" customHeight="1" x14ac:dyDescent="0.25">
      <c r="D69" s="17" t="s">
        <v>139</v>
      </c>
      <c r="E69" s="18" t="s">
        <v>60</v>
      </c>
      <c r="F69" s="19" t="s">
        <v>125</v>
      </c>
      <c r="G69" s="19" t="s">
        <v>140</v>
      </c>
      <c r="H69" s="20">
        <f t="shared" ref="H69:H81" si="2">SUM(I69:L69)</f>
        <v>3.8366465053763426</v>
      </c>
      <c r="I69" s="20">
        <f>SUM(I71,I72,I73)</f>
        <v>0</v>
      </c>
      <c r="J69" s="20">
        <f>SUM(J70,J72,J73)</f>
        <v>0</v>
      </c>
      <c r="K69" s="20">
        <f>SUM(K70,K71,K73)</f>
        <v>2.4796989247311818</v>
      </c>
      <c r="L69" s="20">
        <f>SUM(L70,L71,L72)</f>
        <v>1.3569475806451605</v>
      </c>
      <c r="N69" s="16"/>
      <c r="O69" s="16"/>
      <c r="P69" s="16"/>
      <c r="Q69" s="16"/>
      <c r="R69" s="16"/>
      <c r="S69" s="16"/>
      <c r="T69" s="21" t="s">
        <v>28</v>
      </c>
    </row>
    <row r="70" spans="3:20" ht="12" customHeight="1" x14ac:dyDescent="0.25">
      <c r="D70" s="71" t="s">
        <v>141</v>
      </c>
      <c r="E70" s="75" t="s">
        <v>20</v>
      </c>
      <c r="F70" s="69" t="s">
        <v>125</v>
      </c>
      <c r="G70" s="69" t="s">
        <v>142</v>
      </c>
      <c r="H70" s="20">
        <f t="shared" si="2"/>
        <v>1.3165833333333334</v>
      </c>
      <c r="I70" s="35"/>
      <c r="J70" s="24"/>
      <c r="K70" s="24">
        <f>K30/744</f>
        <v>1.3165833333333334</v>
      </c>
      <c r="L70" s="24"/>
      <c r="N70" s="16"/>
      <c r="O70" s="16"/>
      <c r="P70" s="16"/>
      <c r="Q70" s="16"/>
      <c r="R70" s="16"/>
      <c r="S70" s="16"/>
      <c r="T70" s="21" t="s">
        <v>28</v>
      </c>
    </row>
    <row r="71" spans="3:20" ht="12" customHeight="1" x14ac:dyDescent="0.25">
      <c r="D71" s="71" t="s">
        <v>143</v>
      </c>
      <c r="E71" s="75" t="s">
        <v>21</v>
      </c>
      <c r="F71" s="69" t="s">
        <v>125</v>
      </c>
      <c r="G71" s="69" t="s">
        <v>144</v>
      </c>
      <c r="H71" s="20">
        <f t="shared" si="2"/>
        <v>1.1631155913978484</v>
      </c>
      <c r="I71" s="24"/>
      <c r="J71" s="35"/>
      <c r="K71" s="24">
        <f>K31/744</f>
        <v>1.1631155913978484</v>
      </c>
      <c r="L71" s="24"/>
      <c r="N71" s="16"/>
      <c r="O71" s="16"/>
      <c r="P71" s="16"/>
      <c r="Q71" s="16"/>
      <c r="R71" s="16"/>
      <c r="S71" s="16"/>
      <c r="T71" s="21" t="s">
        <v>28</v>
      </c>
    </row>
    <row r="72" spans="3:20" ht="12" customHeight="1" x14ac:dyDescent="0.25">
      <c r="D72" s="71" t="s">
        <v>145</v>
      </c>
      <c r="E72" s="75" t="s">
        <v>22</v>
      </c>
      <c r="F72" s="69" t="s">
        <v>125</v>
      </c>
      <c r="G72" s="69" t="s">
        <v>146</v>
      </c>
      <c r="H72" s="20">
        <f t="shared" si="2"/>
        <v>1.3569475806451605</v>
      </c>
      <c r="I72" s="24"/>
      <c r="J72" s="24"/>
      <c r="K72" s="35"/>
      <c r="L72" s="24">
        <f>L32/744</f>
        <v>1.3569475806451605</v>
      </c>
      <c r="N72" s="16"/>
      <c r="O72" s="16"/>
      <c r="P72" s="16"/>
      <c r="Q72" s="16"/>
      <c r="R72" s="16"/>
      <c r="S72" s="16"/>
      <c r="T72" s="21" t="s">
        <v>28</v>
      </c>
    </row>
    <row r="73" spans="3:20" ht="12" customHeight="1" x14ac:dyDescent="0.25">
      <c r="D73" s="71" t="s">
        <v>147</v>
      </c>
      <c r="E73" s="75" t="s">
        <v>69</v>
      </c>
      <c r="F73" s="69" t="s">
        <v>125</v>
      </c>
      <c r="G73" s="69" t="s">
        <v>148</v>
      </c>
      <c r="H73" s="20">
        <f t="shared" si="2"/>
        <v>0</v>
      </c>
      <c r="I73" s="24"/>
      <c r="J73" s="24"/>
      <c r="K73" s="24"/>
      <c r="L73" s="35"/>
      <c r="N73" s="16"/>
      <c r="O73" s="16"/>
      <c r="P73" s="16"/>
      <c r="Q73" s="16"/>
      <c r="R73" s="16"/>
      <c r="S73" s="16"/>
      <c r="T73" s="21" t="s">
        <v>28</v>
      </c>
    </row>
    <row r="74" spans="3:20" ht="12" customHeight="1" x14ac:dyDescent="0.25">
      <c r="D74" s="17" t="s">
        <v>149</v>
      </c>
      <c r="E74" s="18" t="s">
        <v>71</v>
      </c>
      <c r="F74" s="19" t="s">
        <v>125</v>
      </c>
      <c r="G74" s="19" t="s">
        <v>150</v>
      </c>
      <c r="H74" s="20">
        <f t="shared" si="2"/>
        <v>0</v>
      </c>
      <c r="I74" s="24"/>
      <c r="J74" s="24"/>
      <c r="K74" s="24"/>
      <c r="L74" s="24"/>
      <c r="N74" s="16"/>
      <c r="O74" s="16"/>
      <c r="P74" s="16"/>
      <c r="Q74" s="16"/>
      <c r="R74" s="16"/>
      <c r="S74" s="16"/>
      <c r="T74" s="21" t="s">
        <v>28</v>
      </c>
    </row>
    <row r="75" spans="3:20" ht="12" customHeight="1" x14ac:dyDescent="0.25">
      <c r="D75" s="17" t="s">
        <v>151</v>
      </c>
      <c r="E75" s="18" t="s">
        <v>74</v>
      </c>
      <c r="F75" s="19" t="s">
        <v>125</v>
      </c>
      <c r="G75" s="19" t="s">
        <v>152</v>
      </c>
      <c r="H75" s="20">
        <f t="shared" si="2"/>
        <v>12.150642473118278</v>
      </c>
      <c r="I75" s="20">
        <f>SUM(I76,I78,I81,I85)</f>
        <v>0</v>
      </c>
      <c r="J75" s="20">
        <f>SUM(J76,J78,J81,J85)</f>
        <v>7.2194247311827962</v>
      </c>
      <c r="K75" s="20">
        <f>SUM(K76,K78,K81,K85)</f>
        <v>3.6122782258064516</v>
      </c>
      <c r="L75" s="20">
        <f>SUM(L76,L78,L81,L85)</f>
        <v>1.3189395161290323</v>
      </c>
      <c r="N75" s="16"/>
      <c r="O75" s="16"/>
      <c r="P75" s="16"/>
      <c r="Q75" s="16"/>
      <c r="R75" s="16"/>
      <c r="S75" s="16"/>
      <c r="T75" s="21" t="s">
        <v>28</v>
      </c>
    </row>
    <row r="76" spans="3:20" ht="24" customHeight="1" x14ac:dyDescent="0.25">
      <c r="D76" s="71" t="s">
        <v>153</v>
      </c>
      <c r="E76" s="75" t="s">
        <v>77</v>
      </c>
      <c r="F76" s="69" t="s">
        <v>125</v>
      </c>
      <c r="G76" s="69" t="s">
        <v>154</v>
      </c>
      <c r="H76" s="20">
        <f t="shared" si="2"/>
        <v>0</v>
      </c>
      <c r="I76" s="24"/>
      <c r="J76" s="24"/>
      <c r="K76" s="24"/>
      <c r="L76" s="24"/>
      <c r="N76" s="16"/>
      <c r="O76" s="16"/>
      <c r="P76" s="16"/>
      <c r="Q76" s="16"/>
      <c r="R76" s="16"/>
      <c r="S76" s="16"/>
      <c r="T76" s="21" t="s">
        <v>28</v>
      </c>
    </row>
    <row r="77" spans="3:20" ht="12" customHeight="1" x14ac:dyDescent="0.25">
      <c r="D77" s="71" t="s">
        <v>155</v>
      </c>
      <c r="E77" s="76" t="s">
        <v>80</v>
      </c>
      <c r="F77" s="69" t="s">
        <v>125</v>
      </c>
      <c r="G77" s="69" t="s">
        <v>156</v>
      </c>
      <c r="H77" s="20">
        <f t="shared" si="2"/>
        <v>0</v>
      </c>
      <c r="I77" s="24"/>
      <c r="J77" s="24"/>
      <c r="K77" s="24"/>
      <c r="L77" s="24"/>
      <c r="N77" s="16"/>
      <c r="O77" s="16"/>
      <c r="P77" s="16"/>
      <c r="Q77" s="16"/>
      <c r="R77" s="16"/>
      <c r="S77" s="16"/>
      <c r="T77" s="21" t="s">
        <v>28</v>
      </c>
    </row>
    <row r="78" spans="3:20" ht="12" customHeight="1" x14ac:dyDescent="0.25">
      <c r="D78" s="71" t="s">
        <v>157</v>
      </c>
      <c r="E78" s="75" t="s">
        <v>83</v>
      </c>
      <c r="F78" s="69" t="s">
        <v>125</v>
      </c>
      <c r="G78" s="69" t="s">
        <v>158</v>
      </c>
      <c r="H78" s="20">
        <f t="shared" si="2"/>
        <v>6.9251303763440868</v>
      </c>
      <c r="I78" s="24"/>
      <c r="J78" s="24">
        <f>J38/744</f>
        <v>1.9939126344086027</v>
      </c>
      <c r="K78" s="24">
        <f>K38/744</f>
        <v>3.6122782258064516</v>
      </c>
      <c r="L78" s="24">
        <f>L38/744</f>
        <v>1.3189395161290323</v>
      </c>
      <c r="N78" s="16"/>
      <c r="O78" s="16"/>
      <c r="P78" s="16"/>
      <c r="Q78" s="16"/>
      <c r="R78" s="16"/>
      <c r="S78" s="16"/>
      <c r="T78" s="21" t="s">
        <v>28</v>
      </c>
    </row>
    <row r="79" spans="3:20" ht="12" customHeight="1" x14ac:dyDescent="0.25">
      <c r="D79" s="71" t="s">
        <v>159</v>
      </c>
      <c r="E79" s="76" t="s">
        <v>86</v>
      </c>
      <c r="F79" s="69" t="s">
        <v>125</v>
      </c>
      <c r="G79" s="69" t="s">
        <v>160</v>
      </c>
      <c r="H79" s="20">
        <f t="shared" si="2"/>
        <v>0</v>
      </c>
      <c r="I79" s="24"/>
      <c r="J79" s="24"/>
      <c r="K79" s="24"/>
      <c r="L79" s="24"/>
      <c r="N79" s="16"/>
      <c r="O79" s="16"/>
      <c r="P79" s="16"/>
      <c r="Q79" s="16"/>
      <c r="R79" s="16"/>
      <c r="S79" s="16"/>
      <c r="T79" s="21" t="s">
        <v>28</v>
      </c>
    </row>
    <row r="80" spans="3:20" ht="12" customHeight="1" x14ac:dyDescent="0.25">
      <c r="D80" s="71" t="s">
        <v>161</v>
      </c>
      <c r="E80" s="77" t="s">
        <v>89</v>
      </c>
      <c r="F80" s="69" t="s">
        <v>125</v>
      </c>
      <c r="G80" s="69" t="s">
        <v>162</v>
      </c>
      <c r="H80" s="20">
        <f t="shared" si="2"/>
        <v>0</v>
      </c>
      <c r="I80" s="24"/>
      <c r="J80" s="24"/>
      <c r="K80" s="24"/>
      <c r="L80" s="24"/>
      <c r="N80" s="16"/>
      <c r="O80" s="16"/>
      <c r="P80" s="16"/>
      <c r="Q80" s="16"/>
      <c r="R80" s="16"/>
      <c r="S80" s="16"/>
      <c r="T80" s="21" t="s">
        <v>28</v>
      </c>
    </row>
    <row r="81" spans="3:20" ht="12" customHeight="1" x14ac:dyDescent="0.25">
      <c r="D81" s="71" t="s">
        <v>163</v>
      </c>
      <c r="E81" s="75" t="s">
        <v>92</v>
      </c>
      <c r="F81" s="69" t="s">
        <v>125</v>
      </c>
      <c r="G81" s="69" t="s">
        <v>164</v>
      </c>
      <c r="H81" s="20">
        <f t="shared" si="2"/>
        <v>5.2255120967741933</v>
      </c>
      <c r="I81" s="20">
        <f>SUM(I82:I84)</f>
        <v>0</v>
      </c>
      <c r="J81" s="20">
        <f>SUM(J82:J84)</f>
        <v>5.2255120967741933</v>
      </c>
      <c r="K81" s="20">
        <f>SUM(K82:K84)</f>
        <v>0</v>
      </c>
      <c r="L81" s="20">
        <f>SUM(L82:L84)</f>
        <v>0</v>
      </c>
      <c r="N81" s="16"/>
      <c r="O81" s="16"/>
      <c r="P81" s="16"/>
      <c r="Q81" s="16"/>
      <c r="R81" s="16"/>
      <c r="S81" s="16"/>
      <c r="T81" s="21" t="s">
        <v>28</v>
      </c>
    </row>
    <row r="82" spans="3:20" ht="12" hidden="1" customHeight="1" x14ac:dyDescent="0.25">
      <c r="D82" s="74"/>
      <c r="E82" s="26"/>
      <c r="F82" s="73"/>
      <c r="G82" s="73"/>
      <c r="H82" s="28"/>
      <c r="I82" s="28"/>
      <c r="J82" s="28"/>
      <c r="K82" s="28"/>
      <c r="L82" s="29"/>
      <c r="N82" s="21" t="s">
        <v>33</v>
      </c>
      <c r="O82" s="16"/>
      <c r="P82" s="16"/>
      <c r="Q82" s="16"/>
      <c r="R82" s="16"/>
      <c r="S82" s="16"/>
      <c r="T82" s="16"/>
    </row>
    <row r="83" spans="3:20" s="1" customFormat="1" ht="12" customHeight="1" x14ac:dyDescent="0.15">
      <c r="C83" s="32" t="s">
        <v>43</v>
      </c>
      <c r="D83" s="71" t="str">
        <f>"15.3."&amp;N83</f>
        <v>15.3.1</v>
      </c>
      <c r="E83" s="79" t="s">
        <v>50</v>
      </c>
      <c r="F83" s="69" t="s">
        <v>125</v>
      </c>
      <c r="G83" s="69" t="s">
        <v>164</v>
      </c>
      <c r="H83" s="20">
        <f>SUM(I83:L83)</f>
        <v>5.2255120967741933</v>
      </c>
      <c r="I83" s="24"/>
      <c r="J83" s="24">
        <f>J43/744</f>
        <v>5.2255120967741933</v>
      </c>
      <c r="K83" s="24"/>
      <c r="L83" s="24"/>
      <c r="N83" s="21" t="s">
        <v>25</v>
      </c>
      <c r="O83" s="34" t="s">
        <v>50</v>
      </c>
      <c r="P83" s="34" t="s">
        <v>52</v>
      </c>
      <c r="Q83" s="34" t="s">
        <v>53</v>
      </c>
      <c r="R83" s="34" t="s">
        <v>47</v>
      </c>
      <c r="S83" s="21" t="s">
        <v>48</v>
      </c>
      <c r="T83" s="21" t="s">
        <v>165</v>
      </c>
    </row>
    <row r="84" spans="3:20" ht="12" customHeight="1" x14ac:dyDescent="0.25">
      <c r="D84" s="72"/>
      <c r="E84" s="26" t="s">
        <v>34</v>
      </c>
      <c r="F84" s="73"/>
      <c r="G84" s="73"/>
      <c r="H84" s="28"/>
      <c r="I84" s="28"/>
      <c r="J84" s="28"/>
      <c r="K84" s="28"/>
      <c r="L84" s="29"/>
      <c r="N84" s="16"/>
      <c r="O84" s="16"/>
      <c r="P84" s="16"/>
      <c r="Q84" s="16"/>
      <c r="R84" s="16"/>
      <c r="S84" s="16"/>
      <c r="T84" s="31" t="s">
        <v>166</v>
      </c>
    </row>
    <row r="85" spans="3:20" ht="12" customHeight="1" x14ac:dyDescent="0.25">
      <c r="D85" s="71" t="s">
        <v>167</v>
      </c>
      <c r="E85" s="75" t="s">
        <v>97</v>
      </c>
      <c r="F85" s="69" t="s">
        <v>125</v>
      </c>
      <c r="G85" s="69" t="s">
        <v>168</v>
      </c>
      <c r="H85" s="20">
        <f t="shared" ref="H85:H93" si="3">SUM(I85:L85)</f>
        <v>0</v>
      </c>
      <c r="I85" s="24"/>
      <c r="J85" s="24"/>
      <c r="K85" s="24"/>
      <c r="L85" s="24"/>
      <c r="N85" s="16"/>
      <c r="O85" s="16"/>
      <c r="P85" s="16"/>
      <c r="Q85" s="16"/>
      <c r="R85" s="16"/>
      <c r="S85" s="16"/>
      <c r="T85" s="21" t="s">
        <v>28</v>
      </c>
    </row>
    <row r="86" spans="3:20" ht="12" customHeight="1" x14ac:dyDescent="0.25">
      <c r="D86" s="17" t="s">
        <v>169</v>
      </c>
      <c r="E86" s="18" t="s">
        <v>100</v>
      </c>
      <c r="F86" s="19" t="s">
        <v>125</v>
      </c>
      <c r="G86" s="19" t="s">
        <v>170</v>
      </c>
      <c r="H86" s="20">
        <f t="shared" si="3"/>
        <v>3.8366465053763426</v>
      </c>
      <c r="I86" s="24">
        <f>I46/744</f>
        <v>1.3165833333333334</v>
      </c>
      <c r="J86" s="24">
        <f>J46/744</f>
        <v>1.1631155913978484</v>
      </c>
      <c r="K86" s="24">
        <f>K46/744</f>
        <v>1.3569475806451605</v>
      </c>
      <c r="L86" s="24"/>
      <c r="N86" s="16"/>
      <c r="O86" s="16"/>
      <c r="P86" s="16"/>
      <c r="Q86" s="16"/>
      <c r="R86" s="16"/>
      <c r="S86" s="16"/>
      <c r="T86" s="21" t="s">
        <v>28</v>
      </c>
    </row>
    <row r="87" spans="3:20" ht="12" customHeight="1" x14ac:dyDescent="0.25">
      <c r="D87" s="17" t="s">
        <v>171</v>
      </c>
      <c r="E87" s="18" t="s">
        <v>103</v>
      </c>
      <c r="F87" s="19" t="s">
        <v>125</v>
      </c>
      <c r="G87" s="19" t="s">
        <v>172</v>
      </c>
      <c r="H87" s="20">
        <f t="shared" si="3"/>
        <v>0</v>
      </c>
      <c r="I87" s="24"/>
      <c r="J87" s="24"/>
      <c r="K87" s="24"/>
      <c r="L87" s="24"/>
      <c r="N87" s="16"/>
      <c r="O87" s="16"/>
      <c r="P87" s="16"/>
      <c r="Q87" s="16"/>
      <c r="R87" s="16"/>
      <c r="S87" s="16"/>
      <c r="T87" s="21" t="s">
        <v>28</v>
      </c>
    </row>
    <row r="88" spans="3:20" ht="12" customHeight="1" x14ac:dyDescent="0.25">
      <c r="D88" s="17" t="s">
        <v>173</v>
      </c>
      <c r="E88" s="18" t="s">
        <v>106</v>
      </c>
      <c r="F88" s="19" t="s">
        <v>125</v>
      </c>
      <c r="G88" s="19" t="s">
        <v>174</v>
      </c>
      <c r="H88" s="20">
        <f t="shared" si="3"/>
        <v>0</v>
      </c>
      <c r="I88" s="24"/>
      <c r="J88" s="24"/>
      <c r="K88" s="24"/>
      <c r="L88" s="24"/>
      <c r="N88" s="16"/>
      <c r="O88" s="16"/>
      <c r="P88" s="16"/>
      <c r="Q88" s="16"/>
      <c r="R88" s="16"/>
      <c r="S88" s="16"/>
      <c r="T88" s="21" t="s">
        <v>28</v>
      </c>
    </row>
    <row r="89" spans="3:20" ht="12" customHeight="1" x14ac:dyDescent="0.25">
      <c r="D89" s="17" t="s">
        <v>175</v>
      </c>
      <c r="E89" s="18" t="s">
        <v>109</v>
      </c>
      <c r="F89" s="19" t="s">
        <v>125</v>
      </c>
      <c r="G89" s="19" t="s">
        <v>176</v>
      </c>
      <c r="H89" s="20">
        <f t="shared" si="3"/>
        <v>0.49476881720430105</v>
      </c>
      <c r="I89" s="24">
        <f>I49/744</f>
        <v>0.16523252688172044</v>
      </c>
      <c r="J89" s="24">
        <f>J49/744</f>
        <v>5.5293010752688172E-2</v>
      </c>
      <c r="K89" s="24">
        <f>K49/744</f>
        <v>0.23623521505376341</v>
      </c>
      <c r="L89" s="24">
        <f>L49/744</f>
        <v>3.800806451612903E-2</v>
      </c>
      <c r="N89" s="16"/>
      <c r="O89" s="16"/>
      <c r="P89" s="16"/>
      <c r="Q89" s="16"/>
      <c r="R89" s="16"/>
      <c r="S89" s="16"/>
      <c r="T89" s="21" t="s">
        <v>28</v>
      </c>
    </row>
    <row r="90" spans="3:20" ht="12" customHeight="1" x14ac:dyDescent="0.25">
      <c r="D90" s="71" t="s">
        <v>177</v>
      </c>
      <c r="E90" s="75" t="s">
        <v>178</v>
      </c>
      <c r="F90" s="69" t="s">
        <v>125</v>
      </c>
      <c r="G90" s="69" t="s">
        <v>179</v>
      </c>
      <c r="H90" s="20">
        <f t="shared" si="3"/>
        <v>0</v>
      </c>
      <c r="I90" s="24"/>
      <c r="J90" s="24"/>
      <c r="K90" s="24"/>
      <c r="L90" s="24"/>
      <c r="N90" s="16"/>
      <c r="O90" s="16"/>
      <c r="P90" s="16"/>
      <c r="Q90" s="16"/>
      <c r="R90" s="16"/>
      <c r="S90" s="16"/>
      <c r="T90" s="21" t="s">
        <v>28</v>
      </c>
    </row>
    <row r="91" spans="3:20" ht="12" customHeight="1" x14ac:dyDescent="0.25">
      <c r="D91" s="17" t="s">
        <v>180</v>
      </c>
      <c r="E91" s="18" t="s">
        <v>115</v>
      </c>
      <c r="F91" s="19" t="s">
        <v>125</v>
      </c>
      <c r="G91" s="19" t="s">
        <v>181</v>
      </c>
      <c r="H91" s="20">
        <f t="shared" si="3"/>
        <v>0.26398924731182793</v>
      </c>
      <c r="I91" s="24"/>
      <c r="J91" s="24">
        <f>J51/744</f>
        <v>6.0983870967741938E-2</v>
      </c>
      <c r="K91" s="24">
        <f>K51/744</f>
        <v>0.10493817204301074</v>
      </c>
      <c r="L91" s="24">
        <f>L51/744</f>
        <v>9.8067204301075267E-2</v>
      </c>
      <c r="N91" s="16"/>
      <c r="O91" s="16"/>
      <c r="P91" s="16"/>
      <c r="Q91" s="16"/>
      <c r="R91" s="16"/>
      <c r="S91" s="16"/>
      <c r="T91" s="21" t="s">
        <v>28</v>
      </c>
    </row>
    <row r="92" spans="3:20" ht="24" customHeight="1" x14ac:dyDescent="0.25">
      <c r="D92" s="17" t="s">
        <v>182</v>
      </c>
      <c r="E92" s="18" t="s">
        <v>118</v>
      </c>
      <c r="F92" s="19" t="s">
        <v>125</v>
      </c>
      <c r="G92" s="19" t="s">
        <v>183</v>
      </c>
      <c r="H92" s="20">
        <f t="shared" si="3"/>
        <v>0.23077956989247309</v>
      </c>
      <c r="I92" s="20">
        <f>I89-I91</f>
        <v>0.16523252688172044</v>
      </c>
      <c r="J92" s="20">
        <f>J89-J91</f>
        <v>-5.6908602150537654E-3</v>
      </c>
      <c r="K92" s="20">
        <f>K89-K91</f>
        <v>0.13129704301075268</v>
      </c>
      <c r="L92" s="20">
        <f>L89-L91</f>
        <v>-6.0059139784946237E-2</v>
      </c>
      <c r="N92" s="16"/>
      <c r="O92" s="16"/>
      <c r="P92" s="16"/>
      <c r="Q92" s="16"/>
      <c r="R92" s="16"/>
      <c r="S92" s="16"/>
      <c r="T92" s="21" t="s">
        <v>28</v>
      </c>
    </row>
    <row r="93" spans="3:20" ht="12" customHeight="1" x14ac:dyDescent="0.25">
      <c r="D93" s="17" t="s">
        <v>184</v>
      </c>
      <c r="E93" s="18" t="s">
        <v>121</v>
      </c>
      <c r="F93" s="19" t="s">
        <v>125</v>
      </c>
      <c r="G93" s="19" t="s">
        <v>185</v>
      </c>
      <c r="H93" s="20">
        <f t="shared" si="3"/>
        <v>0</v>
      </c>
      <c r="I93" s="20">
        <f>SUM(I55,I69,I74)-SUM(I75,I86:I89)</f>
        <v>0</v>
      </c>
      <c r="J93" s="20">
        <f>SUM(J55,J69,J74)-SUM(J75,J86:J89)</f>
        <v>0</v>
      </c>
      <c r="K93" s="20">
        <f>SUM(K55,K69,K74)-SUM(K75,K86:K89)</f>
        <v>0</v>
      </c>
      <c r="L93" s="20">
        <f>SUM(L55,L69,L74)-SUM(L75,L86:L89)</f>
        <v>0</v>
      </c>
      <c r="N93" s="16"/>
      <c r="O93" s="16"/>
      <c r="P93" s="16"/>
      <c r="Q93" s="16"/>
      <c r="R93" s="16"/>
      <c r="S93" s="16"/>
      <c r="T93" s="21" t="s">
        <v>28</v>
      </c>
    </row>
    <row r="94" spans="3:20" ht="18" customHeight="1" x14ac:dyDescent="0.25">
      <c r="D94" s="64" t="s">
        <v>186</v>
      </c>
      <c r="E94" s="65"/>
      <c r="F94" s="65"/>
      <c r="G94" s="13"/>
      <c r="H94" s="14"/>
      <c r="I94" s="14"/>
      <c r="J94" s="14"/>
      <c r="K94" s="14"/>
      <c r="L94" s="15"/>
      <c r="N94" s="16"/>
      <c r="O94" s="16"/>
      <c r="P94" s="16"/>
      <c r="Q94" s="16"/>
      <c r="R94" s="16"/>
      <c r="S94" s="16"/>
      <c r="T94" s="16"/>
    </row>
    <row r="95" spans="3:20" ht="12" customHeight="1" x14ac:dyDescent="0.25">
      <c r="D95" s="17" t="s">
        <v>187</v>
      </c>
      <c r="E95" s="18" t="s">
        <v>188</v>
      </c>
      <c r="F95" s="19" t="s">
        <v>125</v>
      </c>
      <c r="G95" s="19" t="s">
        <v>189</v>
      </c>
      <c r="H95" s="20">
        <f>SUM(I95:L95)</f>
        <v>0</v>
      </c>
      <c r="I95" s="24"/>
      <c r="J95" s="24"/>
      <c r="K95" s="24"/>
      <c r="L95" s="24"/>
      <c r="N95" s="16"/>
      <c r="O95" s="16"/>
      <c r="P95" s="16"/>
      <c r="Q95" s="16"/>
      <c r="R95" s="16"/>
      <c r="S95" s="16"/>
      <c r="T95" s="21" t="s">
        <v>28</v>
      </c>
    </row>
    <row r="96" spans="3:20" ht="12" customHeight="1" x14ac:dyDescent="0.25">
      <c r="D96" s="17" t="s">
        <v>190</v>
      </c>
      <c r="E96" s="18" t="s">
        <v>191</v>
      </c>
      <c r="F96" s="19" t="s">
        <v>125</v>
      </c>
      <c r="G96" s="19" t="s">
        <v>192</v>
      </c>
      <c r="H96" s="20">
        <f>SUM(I96:L96)</f>
        <v>61.722999999999999</v>
      </c>
      <c r="I96" s="24"/>
      <c r="J96" s="24">
        <v>61.722999999999999</v>
      </c>
      <c r="K96" s="24"/>
      <c r="L96" s="24"/>
      <c r="N96" s="16"/>
      <c r="O96" s="16"/>
      <c r="P96" s="16"/>
      <c r="Q96" s="16"/>
      <c r="R96" s="16"/>
      <c r="S96" s="16"/>
      <c r="T96" s="21" t="s">
        <v>28</v>
      </c>
    </row>
    <row r="97" spans="3:20" s="2" customFormat="1" ht="12" customHeight="1" x14ac:dyDescent="0.25">
      <c r="C97" s="1"/>
      <c r="D97" s="17" t="s">
        <v>193</v>
      </c>
      <c r="E97" s="18" t="s">
        <v>194</v>
      </c>
      <c r="F97" s="19" t="s">
        <v>125</v>
      </c>
      <c r="G97" s="19" t="s">
        <v>195</v>
      </c>
      <c r="H97" s="20">
        <f>SUM(I97:L97)</f>
        <v>0</v>
      </c>
      <c r="I97" s="24"/>
      <c r="J97" s="24"/>
      <c r="K97" s="24"/>
      <c r="L97" s="24"/>
      <c r="M97" s="1"/>
      <c r="N97" s="16"/>
      <c r="O97" s="16"/>
      <c r="P97" s="16"/>
      <c r="Q97" s="16"/>
      <c r="R97" s="16"/>
      <c r="S97" s="16"/>
      <c r="T97" s="21" t="s">
        <v>28</v>
      </c>
    </row>
    <row r="98" spans="3:20" s="2" customFormat="1" ht="18" customHeight="1" x14ac:dyDescent="0.25">
      <c r="C98" s="1"/>
      <c r="D98" s="64" t="s">
        <v>196</v>
      </c>
      <c r="E98" s="65"/>
      <c r="F98" s="65"/>
      <c r="G98" s="13"/>
      <c r="H98" s="14"/>
      <c r="I98" s="14"/>
      <c r="J98" s="14"/>
      <c r="K98" s="14"/>
      <c r="L98" s="15"/>
      <c r="M98" s="1"/>
      <c r="N98" s="16"/>
      <c r="O98" s="16"/>
      <c r="P98" s="16"/>
      <c r="Q98" s="16"/>
      <c r="R98" s="16"/>
      <c r="S98" s="16"/>
      <c r="T98" s="16"/>
    </row>
    <row r="99" spans="3:20" s="2" customFormat="1" ht="12" customHeight="1" x14ac:dyDescent="0.25">
      <c r="C99" s="1"/>
      <c r="D99" s="17" t="s">
        <v>197</v>
      </c>
      <c r="E99" s="18" t="s">
        <v>198</v>
      </c>
      <c r="F99" s="19" t="s">
        <v>27</v>
      </c>
      <c r="G99" s="19" t="s">
        <v>199</v>
      </c>
      <c r="H99" s="20">
        <f t="shared" ref="H99:H130" si="4">SUM(I99:L99)</f>
        <v>0</v>
      </c>
      <c r="I99" s="20">
        <f>SUM(I100,I101)</f>
        <v>0</v>
      </c>
      <c r="J99" s="20">
        <f>SUM(J100,J101)</f>
        <v>0</v>
      </c>
      <c r="K99" s="20">
        <f>SUM(K100,K101)</f>
        <v>0</v>
      </c>
      <c r="L99" s="20">
        <f>SUM(L100,L101)</f>
        <v>0</v>
      </c>
      <c r="M99" s="1"/>
      <c r="N99" s="16"/>
      <c r="O99" s="16"/>
      <c r="P99" s="16"/>
      <c r="Q99" s="16"/>
      <c r="R99" s="16"/>
      <c r="S99" s="16"/>
      <c r="T99" s="21" t="s">
        <v>28</v>
      </c>
    </row>
    <row r="100" spans="3:20" s="2" customFormat="1" ht="12" customHeight="1" x14ac:dyDescent="0.25">
      <c r="C100" s="1"/>
      <c r="D100" s="71" t="s">
        <v>200</v>
      </c>
      <c r="E100" s="75" t="s">
        <v>201</v>
      </c>
      <c r="F100" s="69" t="s">
        <v>27</v>
      </c>
      <c r="G100" s="69" t="s">
        <v>202</v>
      </c>
      <c r="H100" s="20">
        <f t="shared" si="4"/>
        <v>0</v>
      </c>
      <c r="I100" s="24"/>
      <c r="J100" s="24"/>
      <c r="K100" s="24"/>
      <c r="L100" s="24"/>
      <c r="M100" s="1"/>
      <c r="N100" s="16"/>
      <c r="O100" s="16"/>
      <c r="P100" s="16"/>
      <c r="Q100" s="16"/>
      <c r="R100" s="16"/>
      <c r="S100" s="16"/>
      <c r="T100" s="21" t="s">
        <v>28</v>
      </c>
    </row>
    <row r="101" spans="3:20" s="2" customFormat="1" ht="12" customHeight="1" x14ac:dyDescent="0.25">
      <c r="C101" s="1"/>
      <c r="D101" s="71" t="s">
        <v>203</v>
      </c>
      <c r="E101" s="75" t="s">
        <v>204</v>
      </c>
      <c r="F101" s="69" t="s">
        <v>27</v>
      </c>
      <c r="G101" s="69" t="s">
        <v>205</v>
      </c>
      <c r="H101" s="20">
        <f t="shared" si="4"/>
        <v>0</v>
      </c>
      <c r="I101" s="20">
        <f>I104</f>
        <v>0</v>
      </c>
      <c r="J101" s="20">
        <f>J104</f>
        <v>0</v>
      </c>
      <c r="K101" s="20">
        <f>K104</f>
        <v>0</v>
      </c>
      <c r="L101" s="20">
        <f>L104</f>
        <v>0</v>
      </c>
      <c r="M101" s="1"/>
      <c r="N101" s="16"/>
      <c r="O101" s="16"/>
      <c r="P101" s="16"/>
      <c r="Q101" s="16"/>
      <c r="R101" s="16"/>
      <c r="S101" s="16"/>
      <c r="T101" s="21" t="s">
        <v>28</v>
      </c>
    </row>
    <row r="102" spans="3:20" s="2" customFormat="1" ht="12" customHeight="1" x14ac:dyDescent="0.25">
      <c r="C102" s="1"/>
      <c r="D102" s="71" t="s">
        <v>206</v>
      </c>
      <c r="E102" s="76" t="s">
        <v>207</v>
      </c>
      <c r="F102" s="69" t="s">
        <v>125</v>
      </c>
      <c r="G102" s="69" t="s">
        <v>208</v>
      </c>
      <c r="H102" s="20">
        <f t="shared" si="4"/>
        <v>0</v>
      </c>
      <c r="I102" s="24"/>
      <c r="J102" s="24"/>
      <c r="K102" s="24"/>
      <c r="L102" s="24"/>
      <c r="M102" s="1"/>
      <c r="N102" s="16"/>
      <c r="O102" s="16"/>
      <c r="P102" s="16"/>
      <c r="Q102" s="16"/>
      <c r="R102" s="16"/>
      <c r="S102" s="16"/>
      <c r="T102" s="21" t="s">
        <v>28</v>
      </c>
    </row>
    <row r="103" spans="3:20" s="2" customFormat="1" ht="12" customHeight="1" x14ac:dyDescent="0.25">
      <c r="C103" s="1"/>
      <c r="D103" s="71" t="s">
        <v>209</v>
      </c>
      <c r="E103" s="77" t="s">
        <v>210</v>
      </c>
      <c r="F103" s="69" t="s">
        <v>125</v>
      </c>
      <c r="G103" s="69" t="s">
        <v>211</v>
      </c>
      <c r="H103" s="20">
        <f t="shared" si="4"/>
        <v>0</v>
      </c>
      <c r="I103" s="24"/>
      <c r="J103" s="24"/>
      <c r="K103" s="24"/>
      <c r="L103" s="24"/>
      <c r="M103" s="1"/>
      <c r="N103" s="16"/>
      <c r="O103" s="16"/>
      <c r="P103" s="16"/>
      <c r="Q103" s="16"/>
      <c r="R103" s="16"/>
      <c r="S103" s="16"/>
      <c r="T103" s="21" t="s">
        <v>28</v>
      </c>
    </row>
    <row r="104" spans="3:20" s="2" customFormat="1" ht="12" customHeight="1" x14ac:dyDescent="0.25">
      <c r="C104" s="1"/>
      <c r="D104" s="71" t="s">
        <v>212</v>
      </c>
      <c r="E104" s="76" t="s">
        <v>213</v>
      </c>
      <c r="F104" s="69" t="s">
        <v>27</v>
      </c>
      <c r="G104" s="69" t="s">
        <v>214</v>
      </c>
      <c r="H104" s="20">
        <f t="shared" si="4"/>
        <v>0</v>
      </c>
      <c r="I104" s="24"/>
      <c r="J104" s="24"/>
      <c r="K104" s="24"/>
      <c r="L104" s="24"/>
      <c r="M104" s="1"/>
      <c r="N104" s="16"/>
      <c r="O104" s="16"/>
      <c r="P104" s="16"/>
      <c r="Q104" s="16"/>
      <c r="R104" s="16"/>
      <c r="S104" s="16"/>
      <c r="T104" s="21" t="s">
        <v>28</v>
      </c>
    </row>
    <row r="105" spans="3:20" s="2" customFormat="1" ht="12" customHeight="1" x14ac:dyDescent="0.25">
      <c r="C105" s="1"/>
      <c r="D105" s="17" t="s">
        <v>215</v>
      </c>
      <c r="E105" s="18" t="s">
        <v>216</v>
      </c>
      <c r="F105" s="19" t="s">
        <v>27</v>
      </c>
      <c r="G105" s="19" t="s">
        <v>217</v>
      </c>
      <c r="H105" s="20">
        <f t="shared" si="4"/>
        <v>0</v>
      </c>
      <c r="I105" s="20">
        <f>SUM(I106,I122)</f>
        <v>0</v>
      </c>
      <c r="J105" s="20">
        <f>SUM(J106,J122)</f>
        <v>0</v>
      </c>
      <c r="K105" s="20">
        <f>SUM(K106,K122)</f>
        <v>0</v>
      </c>
      <c r="L105" s="20">
        <f>SUM(L106,L122)</f>
        <v>0</v>
      </c>
      <c r="M105" s="1"/>
      <c r="N105" s="16"/>
      <c r="O105" s="16"/>
      <c r="P105" s="16"/>
      <c r="Q105" s="16"/>
      <c r="R105" s="16"/>
      <c r="S105" s="16"/>
      <c r="T105" s="21" t="s">
        <v>28</v>
      </c>
    </row>
    <row r="106" spans="3:20" s="2" customFormat="1" ht="12" customHeight="1" x14ac:dyDescent="0.25">
      <c r="C106" s="1"/>
      <c r="D106" s="71" t="s">
        <v>218</v>
      </c>
      <c r="E106" s="75" t="s">
        <v>219</v>
      </c>
      <c r="F106" s="69" t="s">
        <v>27</v>
      </c>
      <c r="G106" s="69" t="s">
        <v>220</v>
      </c>
      <c r="H106" s="20">
        <f t="shared" si="4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M106" s="1"/>
      <c r="N106" s="16"/>
      <c r="O106" s="16"/>
      <c r="P106" s="16"/>
      <c r="Q106" s="16"/>
      <c r="R106" s="16"/>
      <c r="S106" s="16"/>
      <c r="T106" s="21" t="s">
        <v>28</v>
      </c>
    </row>
    <row r="107" spans="3:20" s="2" customFormat="1" ht="12" customHeight="1" x14ac:dyDescent="0.25">
      <c r="C107" s="1"/>
      <c r="D107" s="71" t="s">
        <v>221</v>
      </c>
      <c r="E107" s="76" t="s">
        <v>222</v>
      </c>
      <c r="F107" s="69" t="s">
        <v>27</v>
      </c>
      <c r="G107" s="69" t="s">
        <v>223</v>
      </c>
      <c r="H107" s="20">
        <f t="shared" si="4"/>
        <v>0</v>
      </c>
      <c r="I107" s="24"/>
      <c r="J107" s="24"/>
      <c r="K107" s="24"/>
      <c r="L107" s="24"/>
      <c r="M107" s="1"/>
      <c r="N107" s="16"/>
      <c r="O107" s="16"/>
      <c r="P107" s="16"/>
      <c r="Q107" s="16"/>
      <c r="R107" s="16"/>
      <c r="S107" s="16"/>
      <c r="T107" s="21" t="s">
        <v>28</v>
      </c>
    </row>
    <row r="108" spans="3:20" s="2" customFormat="1" ht="12" customHeight="1" x14ac:dyDescent="0.25">
      <c r="C108" s="1"/>
      <c r="D108" s="71" t="s">
        <v>224</v>
      </c>
      <c r="E108" s="76" t="s">
        <v>225</v>
      </c>
      <c r="F108" s="69" t="s">
        <v>27</v>
      </c>
      <c r="G108" s="69" t="s">
        <v>226</v>
      </c>
      <c r="H108" s="20">
        <f t="shared" si="4"/>
        <v>0</v>
      </c>
      <c r="I108" s="20">
        <f>SUM(I109,I112,I115,I118:I121)</f>
        <v>0</v>
      </c>
      <c r="J108" s="20">
        <f>SUM(J109,J112,J115,J118:J121)</f>
        <v>0</v>
      </c>
      <c r="K108" s="20">
        <f>SUM(K109,K112,K115,K118:K121)</f>
        <v>0</v>
      </c>
      <c r="L108" s="20">
        <f>SUM(L109,L112,L115,L118:L121)</f>
        <v>0</v>
      </c>
      <c r="M108" s="1"/>
      <c r="N108" s="16"/>
      <c r="O108" s="16"/>
      <c r="P108" s="16"/>
      <c r="Q108" s="16"/>
      <c r="R108" s="16"/>
      <c r="S108" s="16"/>
      <c r="T108" s="21" t="s">
        <v>28</v>
      </c>
    </row>
    <row r="109" spans="3:20" s="2" customFormat="1" ht="36" customHeight="1" x14ac:dyDescent="0.25">
      <c r="C109" s="1"/>
      <c r="D109" s="71" t="s">
        <v>227</v>
      </c>
      <c r="E109" s="77" t="s">
        <v>228</v>
      </c>
      <c r="F109" s="69" t="s">
        <v>27</v>
      </c>
      <c r="G109" s="69" t="s">
        <v>229</v>
      </c>
      <c r="H109" s="20">
        <f t="shared" si="4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M109" s="1"/>
      <c r="N109" s="16"/>
      <c r="O109" s="16"/>
      <c r="P109" s="16"/>
      <c r="Q109" s="16"/>
      <c r="R109" s="16"/>
      <c r="S109" s="16"/>
      <c r="T109" s="21" t="s">
        <v>28</v>
      </c>
    </row>
    <row r="110" spans="3:20" s="2" customFormat="1" ht="12" customHeight="1" x14ac:dyDescent="0.25">
      <c r="C110" s="1"/>
      <c r="D110" s="71" t="s">
        <v>230</v>
      </c>
      <c r="E110" s="78" t="s">
        <v>231</v>
      </c>
      <c r="F110" s="69" t="s">
        <v>27</v>
      </c>
      <c r="G110" s="69" t="s">
        <v>232</v>
      </c>
      <c r="H110" s="20">
        <f t="shared" si="4"/>
        <v>0</v>
      </c>
      <c r="I110" s="24"/>
      <c r="J110" s="24"/>
      <c r="K110" s="24"/>
      <c r="L110" s="24"/>
      <c r="M110" s="1"/>
      <c r="N110" s="16"/>
      <c r="O110" s="16"/>
      <c r="P110" s="16"/>
      <c r="Q110" s="16"/>
      <c r="R110" s="16"/>
      <c r="S110" s="16"/>
      <c r="T110" s="21" t="s">
        <v>28</v>
      </c>
    </row>
    <row r="111" spans="3:20" s="2" customFormat="1" ht="12" customHeight="1" x14ac:dyDescent="0.25">
      <c r="C111" s="1"/>
      <c r="D111" s="71" t="s">
        <v>233</v>
      </c>
      <c r="E111" s="78" t="s">
        <v>234</v>
      </c>
      <c r="F111" s="69" t="s">
        <v>27</v>
      </c>
      <c r="G111" s="69" t="s">
        <v>235</v>
      </c>
      <c r="H111" s="20">
        <f t="shared" si="4"/>
        <v>0</v>
      </c>
      <c r="I111" s="24"/>
      <c r="J111" s="24"/>
      <c r="K111" s="24"/>
      <c r="L111" s="24"/>
      <c r="M111" s="1"/>
      <c r="N111" s="16"/>
      <c r="O111" s="16"/>
      <c r="P111" s="16"/>
      <c r="Q111" s="16"/>
      <c r="R111" s="16"/>
      <c r="S111" s="16"/>
      <c r="T111" s="21" t="s">
        <v>28</v>
      </c>
    </row>
    <row r="112" spans="3:20" s="2" customFormat="1" ht="36" customHeight="1" x14ac:dyDescent="0.25">
      <c r="C112" s="1"/>
      <c r="D112" s="71" t="s">
        <v>236</v>
      </c>
      <c r="E112" s="77" t="s">
        <v>237</v>
      </c>
      <c r="F112" s="69" t="s">
        <v>27</v>
      </c>
      <c r="G112" s="69" t="s">
        <v>238</v>
      </c>
      <c r="H112" s="20">
        <f t="shared" si="4"/>
        <v>0</v>
      </c>
      <c r="I112" s="20">
        <f>SUM(I113:I114)</f>
        <v>0</v>
      </c>
      <c r="J112" s="20">
        <f>SUM(J113:J114)</f>
        <v>0</v>
      </c>
      <c r="K112" s="20">
        <f>SUM(K113:K114)</f>
        <v>0</v>
      </c>
      <c r="L112" s="20">
        <f>SUM(L113:L114)</f>
        <v>0</v>
      </c>
      <c r="M112" s="1"/>
      <c r="N112" s="16"/>
      <c r="O112" s="16"/>
      <c r="P112" s="16"/>
      <c r="Q112" s="16"/>
      <c r="R112" s="16"/>
      <c r="S112" s="16"/>
      <c r="T112" s="21" t="s">
        <v>28</v>
      </c>
    </row>
    <row r="113" spans="3:20" s="2" customFormat="1" ht="12" customHeight="1" x14ac:dyDescent="0.25">
      <c r="C113" s="1"/>
      <c r="D113" s="71" t="s">
        <v>239</v>
      </c>
      <c r="E113" s="78" t="s">
        <v>231</v>
      </c>
      <c r="F113" s="69" t="s">
        <v>27</v>
      </c>
      <c r="G113" s="69" t="s">
        <v>240</v>
      </c>
      <c r="H113" s="20">
        <f t="shared" si="4"/>
        <v>0</v>
      </c>
      <c r="I113" s="24"/>
      <c r="J113" s="24"/>
      <c r="K113" s="24"/>
      <c r="L113" s="24"/>
      <c r="M113" s="1"/>
      <c r="N113" s="16"/>
      <c r="O113" s="16"/>
      <c r="P113" s="16"/>
      <c r="Q113" s="16"/>
      <c r="R113" s="16"/>
      <c r="S113" s="16"/>
      <c r="T113" s="21" t="s">
        <v>28</v>
      </c>
    </row>
    <row r="114" spans="3:20" s="2" customFormat="1" ht="12" customHeight="1" x14ac:dyDescent="0.25">
      <c r="C114" s="1"/>
      <c r="D114" s="71" t="s">
        <v>241</v>
      </c>
      <c r="E114" s="78" t="s">
        <v>234</v>
      </c>
      <c r="F114" s="69" t="s">
        <v>27</v>
      </c>
      <c r="G114" s="69" t="s">
        <v>242</v>
      </c>
      <c r="H114" s="20">
        <f t="shared" si="4"/>
        <v>0</v>
      </c>
      <c r="I114" s="24"/>
      <c r="J114" s="24"/>
      <c r="K114" s="24"/>
      <c r="L114" s="24"/>
      <c r="M114" s="1"/>
      <c r="N114" s="16"/>
      <c r="O114" s="16"/>
      <c r="P114" s="16"/>
      <c r="Q114" s="16"/>
      <c r="R114" s="16"/>
      <c r="S114" s="16"/>
      <c r="T114" s="21" t="s">
        <v>28</v>
      </c>
    </row>
    <row r="115" spans="3:20" s="2" customFormat="1" ht="24" customHeight="1" x14ac:dyDescent="0.25">
      <c r="C115" s="1"/>
      <c r="D115" s="71" t="s">
        <v>243</v>
      </c>
      <c r="E115" s="77" t="s">
        <v>244</v>
      </c>
      <c r="F115" s="69" t="s">
        <v>27</v>
      </c>
      <c r="G115" s="69" t="s">
        <v>245</v>
      </c>
      <c r="H115" s="20">
        <f t="shared" si="4"/>
        <v>0</v>
      </c>
      <c r="I115" s="20">
        <f>SUM(I116:I117)</f>
        <v>0</v>
      </c>
      <c r="J115" s="20">
        <f>SUM(J116:J117)</f>
        <v>0</v>
      </c>
      <c r="K115" s="20">
        <f>SUM(K116:K117)</f>
        <v>0</v>
      </c>
      <c r="L115" s="20">
        <f>SUM(L116:L117)</f>
        <v>0</v>
      </c>
      <c r="M115" s="1"/>
      <c r="N115" s="16"/>
      <c r="O115" s="16"/>
      <c r="P115" s="16"/>
      <c r="Q115" s="16"/>
      <c r="R115" s="16"/>
      <c r="S115" s="16"/>
      <c r="T115" s="21" t="s">
        <v>28</v>
      </c>
    </row>
    <row r="116" spans="3:20" s="2" customFormat="1" ht="12" customHeight="1" x14ac:dyDescent="0.25">
      <c r="C116" s="1"/>
      <c r="D116" s="71" t="s">
        <v>246</v>
      </c>
      <c r="E116" s="78" t="s">
        <v>231</v>
      </c>
      <c r="F116" s="69" t="s">
        <v>27</v>
      </c>
      <c r="G116" s="69" t="s">
        <v>247</v>
      </c>
      <c r="H116" s="20">
        <f t="shared" si="4"/>
        <v>0</v>
      </c>
      <c r="I116" s="24"/>
      <c r="J116" s="24"/>
      <c r="K116" s="24"/>
      <c r="L116" s="24"/>
      <c r="M116" s="1"/>
      <c r="N116" s="16"/>
      <c r="O116" s="16"/>
      <c r="P116" s="16"/>
      <c r="Q116" s="16"/>
      <c r="R116" s="16"/>
      <c r="S116" s="16"/>
      <c r="T116" s="21" t="s">
        <v>28</v>
      </c>
    </row>
    <row r="117" spans="3:20" s="2" customFormat="1" ht="12" customHeight="1" x14ac:dyDescent="0.25">
      <c r="C117" s="1"/>
      <c r="D117" s="71" t="s">
        <v>248</v>
      </c>
      <c r="E117" s="78" t="s">
        <v>234</v>
      </c>
      <c r="F117" s="69" t="s">
        <v>27</v>
      </c>
      <c r="G117" s="69" t="s">
        <v>249</v>
      </c>
      <c r="H117" s="20">
        <f t="shared" si="4"/>
        <v>0</v>
      </c>
      <c r="I117" s="24"/>
      <c r="J117" s="24"/>
      <c r="K117" s="24"/>
      <c r="L117" s="24"/>
      <c r="M117" s="1"/>
      <c r="N117" s="16"/>
      <c r="O117" s="16"/>
      <c r="P117" s="16"/>
      <c r="Q117" s="16"/>
      <c r="R117" s="16"/>
      <c r="S117" s="16"/>
      <c r="T117" s="21" t="s">
        <v>28</v>
      </c>
    </row>
    <row r="118" spans="3:20" s="2" customFormat="1" ht="12" customHeight="1" x14ac:dyDescent="0.25">
      <c r="C118" s="1"/>
      <c r="D118" s="71" t="s">
        <v>250</v>
      </c>
      <c r="E118" s="77" t="s">
        <v>251</v>
      </c>
      <c r="F118" s="69" t="s">
        <v>27</v>
      </c>
      <c r="G118" s="69" t="s">
        <v>252</v>
      </c>
      <c r="H118" s="20">
        <f t="shared" si="4"/>
        <v>0</v>
      </c>
      <c r="I118" s="24"/>
      <c r="J118" s="24"/>
      <c r="K118" s="24"/>
      <c r="L118" s="24"/>
      <c r="M118" s="1"/>
      <c r="N118" s="16"/>
      <c r="O118" s="16"/>
      <c r="P118" s="16"/>
      <c r="Q118" s="16"/>
      <c r="R118" s="16"/>
      <c r="S118" s="16"/>
      <c r="T118" s="21" t="s">
        <v>28</v>
      </c>
    </row>
    <row r="119" spans="3:20" s="2" customFormat="1" ht="12" customHeight="1" x14ac:dyDescent="0.25">
      <c r="C119" s="1"/>
      <c r="D119" s="71" t="s">
        <v>253</v>
      </c>
      <c r="E119" s="77" t="s">
        <v>254</v>
      </c>
      <c r="F119" s="69" t="s">
        <v>27</v>
      </c>
      <c r="G119" s="69" t="s">
        <v>255</v>
      </c>
      <c r="H119" s="20">
        <f t="shared" si="4"/>
        <v>0</v>
      </c>
      <c r="I119" s="24"/>
      <c r="J119" s="24"/>
      <c r="K119" s="24"/>
      <c r="L119" s="24"/>
      <c r="M119" s="1"/>
      <c r="N119" s="16"/>
      <c r="O119" s="16"/>
      <c r="P119" s="16"/>
      <c r="Q119" s="16"/>
      <c r="R119" s="16"/>
      <c r="S119" s="16"/>
      <c r="T119" s="21" t="s">
        <v>28</v>
      </c>
    </row>
    <row r="120" spans="3:20" s="2" customFormat="1" ht="36" customHeight="1" x14ac:dyDescent="0.25">
      <c r="C120" s="1"/>
      <c r="D120" s="71" t="s">
        <v>256</v>
      </c>
      <c r="E120" s="77" t="s">
        <v>257</v>
      </c>
      <c r="F120" s="69" t="s">
        <v>27</v>
      </c>
      <c r="G120" s="69" t="s">
        <v>258</v>
      </c>
      <c r="H120" s="20">
        <f t="shared" si="4"/>
        <v>0</v>
      </c>
      <c r="I120" s="24"/>
      <c r="J120" s="24"/>
      <c r="K120" s="24"/>
      <c r="L120" s="24"/>
      <c r="M120" s="1"/>
      <c r="N120" s="16"/>
      <c r="O120" s="16"/>
      <c r="P120" s="16"/>
      <c r="Q120" s="16"/>
      <c r="R120" s="16"/>
      <c r="S120" s="16"/>
      <c r="T120" s="21" t="s">
        <v>28</v>
      </c>
    </row>
    <row r="121" spans="3:20" s="2" customFormat="1" ht="24" customHeight="1" x14ac:dyDescent="0.25">
      <c r="C121" s="1"/>
      <c r="D121" s="71" t="s">
        <v>259</v>
      </c>
      <c r="E121" s="77" t="s">
        <v>260</v>
      </c>
      <c r="F121" s="69" t="s">
        <v>27</v>
      </c>
      <c r="G121" s="69" t="s">
        <v>261</v>
      </c>
      <c r="H121" s="20">
        <f t="shared" si="4"/>
        <v>0</v>
      </c>
      <c r="I121" s="24"/>
      <c r="J121" s="24"/>
      <c r="K121" s="24"/>
      <c r="L121" s="24"/>
      <c r="M121" s="1"/>
      <c r="N121" s="16"/>
      <c r="O121" s="16"/>
      <c r="P121" s="16"/>
      <c r="Q121" s="16"/>
      <c r="R121" s="16"/>
      <c r="S121" s="16"/>
      <c r="T121" s="21" t="s">
        <v>28</v>
      </c>
    </row>
    <row r="122" spans="3:20" s="2" customFormat="1" ht="12" customHeight="1" x14ac:dyDescent="0.25">
      <c r="C122" s="1"/>
      <c r="D122" s="71" t="s">
        <v>262</v>
      </c>
      <c r="E122" s="75" t="s">
        <v>263</v>
      </c>
      <c r="F122" s="69" t="s">
        <v>27</v>
      </c>
      <c r="G122" s="69" t="s">
        <v>264</v>
      </c>
      <c r="H122" s="20">
        <f t="shared" si="4"/>
        <v>0</v>
      </c>
      <c r="I122" s="20">
        <f>I125</f>
        <v>0</v>
      </c>
      <c r="J122" s="20">
        <f>J125</f>
        <v>0</v>
      </c>
      <c r="K122" s="20">
        <f>K125</f>
        <v>0</v>
      </c>
      <c r="L122" s="20">
        <f>L125</f>
        <v>0</v>
      </c>
      <c r="M122" s="1"/>
      <c r="N122" s="16"/>
      <c r="O122" s="16"/>
      <c r="P122" s="16"/>
      <c r="Q122" s="16"/>
      <c r="R122" s="16"/>
      <c r="S122" s="16"/>
      <c r="T122" s="21" t="s">
        <v>28</v>
      </c>
    </row>
    <row r="123" spans="3:20" s="2" customFormat="1" ht="12" customHeight="1" x14ac:dyDescent="0.25">
      <c r="C123" s="1"/>
      <c r="D123" s="71" t="s">
        <v>265</v>
      </c>
      <c r="E123" s="76" t="s">
        <v>207</v>
      </c>
      <c r="F123" s="69" t="s">
        <v>125</v>
      </c>
      <c r="G123" s="69" t="s">
        <v>266</v>
      </c>
      <c r="H123" s="20">
        <f t="shared" si="4"/>
        <v>0</v>
      </c>
      <c r="I123" s="24"/>
      <c r="J123" s="24"/>
      <c r="K123" s="24"/>
      <c r="L123" s="24"/>
      <c r="M123" s="1"/>
      <c r="N123" s="16"/>
      <c r="O123" s="16"/>
      <c r="P123" s="16"/>
      <c r="Q123" s="16"/>
      <c r="R123" s="16"/>
      <c r="S123" s="16"/>
      <c r="T123" s="21" t="s">
        <v>28</v>
      </c>
    </row>
    <row r="124" spans="3:20" s="2" customFormat="1" ht="12" customHeight="1" x14ac:dyDescent="0.25">
      <c r="C124" s="1"/>
      <c r="D124" s="71" t="s">
        <v>267</v>
      </c>
      <c r="E124" s="77" t="s">
        <v>210</v>
      </c>
      <c r="F124" s="69" t="s">
        <v>125</v>
      </c>
      <c r="G124" s="69" t="s">
        <v>268</v>
      </c>
      <c r="H124" s="20">
        <f t="shared" si="4"/>
        <v>0</v>
      </c>
      <c r="I124" s="24"/>
      <c r="J124" s="24"/>
      <c r="K124" s="24"/>
      <c r="L124" s="24"/>
      <c r="M124" s="1"/>
      <c r="N124" s="16"/>
      <c r="O124" s="16"/>
      <c r="P124" s="16"/>
      <c r="Q124" s="16"/>
      <c r="R124" s="16"/>
      <c r="S124" s="16"/>
      <c r="T124" s="21" t="s">
        <v>28</v>
      </c>
    </row>
    <row r="125" spans="3:20" s="2" customFormat="1" ht="12" customHeight="1" x14ac:dyDescent="0.25">
      <c r="C125" s="1"/>
      <c r="D125" s="71" t="s">
        <v>269</v>
      </c>
      <c r="E125" s="76" t="s">
        <v>213</v>
      </c>
      <c r="F125" s="69" t="s">
        <v>27</v>
      </c>
      <c r="G125" s="69" t="s">
        <v>270</v>
      </c>
      <c r="H125" s="20">
        <f t="shared" si="4"/>
        <v>0</v>
      </c>
      <c r="I125" s="24"/>
      <c r="J125" s="24"/>
      <c r="K125" s="24"/>
      <c r="L125" s="24"/>
      <c r="M125" s="1"/>
      <c r="N125" s="16"/>
      <c r="O125" s="16"/>
      <c r="P125" s="16"/>
      <c r="Q125" s="16"/>
      <c r="R125" s="16"/>
      <c r="S125" s="16"/>
      <c r="T125" s="21" t="s">
        <v>28</v>
      </c>
    </row>
    <row r="126" spans="3:20" s="2" customFormat="1" ht="12" customHeight="1" x14ac:dyDescent="0.25">
      <c r="C126" s="1"/>
      <c r="D126" s="17" t="s">
        <v>271</v>
      </c>
      <c r="E126" s="18" t="s">
        <v>272</v>
      </c>
      <c r="F126" s="19" t="s">
        <v>27</v>
      </c>
      <c r="G126" s="19" t="s">
        <v>273</v>
      </c>
      <c r="H126" s="20">
        <f t="shared" si="4"/>
        <v>9408.1859999999997</v>
      </c>
      <c r="I126" s="20">
        <f>SUM(I127,I128)</f>
        <v>122.93300000000001</v>
      </c>
      <c r="J126" s="20">
        <f>SUM(J127,J128)</f>
        <v>5554.130000000001</v>
      </c>
      <c r="K126" s="20">
        <f>SUM(K127,K128)</f>
        <v>2749.8319999999999</v>
      </c>
      <c r="L126" s="20">
        <f>SUM(L127,L128)</f>
        <v>981.29100000000005</v>
      </c>
      <c r="M126" s="1"/>
      <c r="N126" s="16"/>
      <c r="O126" s="16"/>
      <c r="P126" s="16"/>
      <c r="Q126" s="16"/>
      <c r="R126" s="16"/>
      <c r="S126" s="16"/>
      <c r="T126" s="21" t="s">
        <v>28</v>
      </c>
    </row>
    <row r="127" spans="3:20" s="2" customFormat="1" ht="12" customHeight="1" x14ac:dyDescent="0.25">
      <c r="C127" s="1"/>
      <c r="D127" s="71" t="s">
        <v>274</v>
      </c>
      <c r="E127" s="75" t="s">
        <v>201</v>
      </c>
      <c r="F127" s="69" t="s">
        <v>27</v>
      </c>
      <c r="G127" s="69" t="s">
        <v>275</v>
      </c>
      <c r="H127" s="20">
        <f t="shared" si="4"/>
        <v>0</v>
      </c>
      <c r="I127" s="24"/>
      <c r="J127" s="24"/>
      <c r="K127" s="24"/>
      <c r="L127" s="24"/>
      <c r="M127" s="1"/>
      <c r="N127" s="16"/>
      <c r="O127" s="16"/>
      <c r="P127" s="16"/>
      <c r="Q127" s="16"/>
      <c r="R127" s="16"/>
      <c r="S127" s="16"/>
      <c r="T127" s="21" t="s">
        <v>28</v>
      </c>
    </row>
    <row r="128" spans="3:20" s="2" customFormat="1" ht="12" customHeight="1" x14ac:dyDescent="0.25">
      <c r="C128" s="1"/>
      <c r="D128" s="71" t="s">
        <v>276</v>
      </c>
      <c r="E128" s="75" t="s">
        <v>204</v>
      </c>
      <c r="F128" s="69" t="s">
        <v>27</v>
      </c>
      <c r="G128" s="69" t="s">
        <v>277</v>
      </c>
      <c r="H128" s="20">
        <f t="shared" si="4"/>
        <v>9408.1859999999997</v>
      </c>
      <c r="I128" s="20">
        <f>I130</f>
        <v>122.93300000000001</v>
      </c>
      <c r="J128" s="20">
        <f>J130</f>
        <v>5554.130000000001</v>
      </c>
      <c r="K128" s="20">
        <f>K130</f>
        <v>2749.8319999999999</v>
      </c>
      <c r="L128" s="20">
        <f>L130</f>
        <v>981.29100000000005</v>
      </c>
      <c r="M128" s="1"/>
      <c r="N128" s="16"/>
      <c r="O128" s="16"/>
      <c r="P128" s="16"/>
      <c r="Q128" s="16"/>
      <c r="R128" s="16"/>
      <c r="S128" s="16"/>
      <c r="T128" s="21" t="s">
        <v>28</v>
      </c>
    </row>
    <row r="129" spans="3:20" s="2" customFormat="1" ht="12" customHeight="1" x14ac:dyDescent="0.25">
      <c r="C129" s="1"/>
      <c r="D129" s="71" t="s">
        <v>278</v>
      </c>
      <c r="E129" s="76" t="s">
        <v>279</v>
      </c>
      <c r="F129" s="69" t="s">
        <v>125</v>
      </c>
      <c r="G129" s="69" t="s">
        <v>280</v>
      </c>
      <c r="H129" s="20">
        <f t="shared" si="4"/>
        <v>61.722999999999999</v>
      </c>
      <c r="I129" s="24"/>
      <c r="J129" s="24">
        <f>J96</f>
        <v>61.722999999999999</v>
      </c>
      <c r="K129" s="24"/>
      <c r="L129" s="24"/>
      <c r="M129" s="1"/>
      <c r="N129" s="16"/>
      <c r="O129" s="16"/>
      <c r="P129" s="16"/>
      <c r="Q129" s="16"/>
      <c r="R129" s="16"/>
      <c r="S129" s="16"/>
      <c r="T129" s="21" t="s">
        <v>28</v>
      </c>
    </row>
    <row r="130" spans="3:20" s="2" customFormat="1" ht="12" customHeight="1" x14ac:dyDescent="0.25">
      <c r="C130" s="1"/>
      <c r="D130" s="71" t="s">
        <v>281</v>
      </c>
      <c r="E130" s="76" t="s">
        <v>213</v>
      </c>
      <c r="F130" s="69" t="s">
        <v>27</v>
      </c>
      <c r="G130" s="69" t="s">
        <v>282</v>
      </c>
      <c r="H130" s="20">
        <f t="shared" si="4"/>
        <v>9408.1859999999997</v>
      </c>
      <c r="I130" s="24">
        <f>I49</f>
        <v>122.93300000000001</v>
      </c>
      <c r="J130" s="24">
        <f>J35+168.608+14.27</f>
        <v>5554.130000000001</v>
      </c>
      <c r="K130" s="24">
        <f>K35+12.731+37.235+10.394+1.937</f>
        <v>2749.8319999999999</v>
      </c>
      <c r="L130" s="24">
        <f>L35</f>
        <v>981.29100000000005</v>
      </c>
      <c r="M130" s="1"/>
      <c r="N130" s="16"/>
      <c r="O130" s="16"/>
      <c r="P130" s="16"/>
      <c r="Q130" s="16"/>
      <c r="R130" s="16"/>
      <c r="S130" s="16"/>
      <c r="T130" s="21" t="s">
        <v>28</v>
      </c>
    </row>
    <row r="131" spans="3:20" s="2" customFormat="1" ht="18" customHeight="1" x14ac:dyDescent="0.25">
      <c r="C131" s="1"/>
      <c r="D131" s="64" t="s">
        <v>283</v>
      </c>
      <c r="E131" s="65"/>
      <c r="F131" s="65"/>
      <c r="G131" s="13"/>
      <c r="H131" s="14"/>
      <c r="I131" s="14"/>
      <c r="J131" s="14"/>
      <c r="K131" s="14"/>
      <c r="L131" s="15"/>
      <c r="M131" s="1"/>
      <c r="N131" s="16"/>
      <c r="O131" s="16"/>
      <c r="P131" s="16"/>
      <c r="Q131" s="16"/>
      <c r="R131" s="16"/>
      <c r="S131" s="16"/>
      <c r="T131" s="16"/>
    </row>
    <row r="132" spans="3:20" s="2" customFormat="1" ht="24" customHeight="1" x14ac:dyDescent="0.25">
      <c r="C132" s="1"/>
      <c r="D132" s="17" t="s">
        <v>284</v>
      </c>
      <c r="E132" s="18" t="s">
        <v>285</v>
      </c>
      <c r="F132" s="19" t="s">
        <v>286</v>
      </c>
      <c r="G132" s="19" t="s">
        <v>287</v>
      </c>
      <c r="H132" s="20">
        <f t="shared" ref="H132:H152" si="5">SUM(I132:L132)</f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M132" s="1"/>
      <c r="N132" s="16"/>
      <c r="O132" s="16"/>
      <c r="P132" s="16"/>
      <c r="Q132" s="16"/>
      <c r="R132" s="16"/>
      <c r="S132" s="16"/>
      <c r="T132" s="21" t="s">
        <v>28</v>
      </c>
    </row>
    <row r="133" spans="3:20" s="2" customFormat="1" ht="12" customHeight="1" x14ac:dyDescent="0.25">
      <c r="C133" s="1"/>
      <c r="D133" s="71" t="s">
        <v>288</v>
      </c>
      <c r="E133" s="75" t="s">
        <v>201</v>
      </c>
      <c r="F133" s="69" t="s">
        <v>286</v>
      </c>
      <c r="G133" s="69" t="s">
        <v>289</v>
      </c>
      <c r="H133" s="20">
        <f t="shared" si="5"/>
        <v>0</v>
      </c>
      <c r="I133" s="24"/>
      <c r="J133" s="24"/>
      <c r="K133" s="24"/>
      <c r="L133" s="24"/>
      <c r="M133" s="1"/>
      <c r="N133" s="16"/>
      <c r="O133" s="16"/>
      <c r="P133" s="16"/>
      <c r="Q133" s="16"/>
      <c r="R133" s="16"/>
      <c r="S133" s="16"/>
      <c r="T133" s="21" t="s">
        <v>28</v>
      </c>
    </row>
    <row r="134" spans="3:20" s="2" customFormat="1" ht="12" customHeight="1" x14ac:dyDescent="0.25">
      <c r="C134" s="1"/>
      <c r="D134" s="71" t="s">
        <v>290</v>
      </c>
      <c r="E134" s="75" t="s">
        <v>204</v>
      </c>
      <c r="F134" s="69" t="s">
        <v>286</v>
      </c>
      <c r="G134" s="69" t="s">
        <v>291</v>
      </c>
      <c r="H134" s="20">
        <f t="shared" si="5"/>
        <v>0</v>
      </c>
      <c r="I134" s="20">
        <f>SUM(I135,I137)</f>
        <v>0</v>
      </c>
      <c r="J134" s="20">
        <f>SUM(J135,J137)</f>
        <v>0</v>
      </c>
      <c r="K134" s="20">
        <f>SUM(K135,K137)</f>
        <v>0</v>
      </c>
      <c r="L134" s="20">
        <f>SUM(L135,L137)</f>
        <v>0</v>
      </c>
      <c r="M134" s="1"/>
      <c r="N134" s="16"/>
      <c r="O134" s="16"/>
      <c r="P134" s="16"/>
      <c r="Q134" s="16"/>
      <c r="R134" s="16"/>
      <c r="S134" s="16"/>
      <c r="T134" s="21" t="s">
        <v>28</v>
      </c>
    </row>
    <row r="135" spans="3:20" s="2" customFormat="1" ht="12" customHeight="1" x14ac:dyDescent="0.25">
      <c r="C135" s="1"/>
      <c r="D135" s="71" t="s">
        <v>292</v>
      </c>
      <c r="E135" s="76" t="s">
        <v>207</v>
      </c>
      <c r="F135" s="69" t="s">
        <v>286</v>
      </c>
      <c r="G135" s="69" t="s">
        <v>293</v>
      </c>
      <c r="H135" s="20">
        <f t="shared" si="5"/>
        <v>0</v>
      </c>
      <c r="I135" s="24"/>
      <c r="J135" s="24"/>
      <c r="K135" s="24"/>
      <c r="L135" s="24"/>
      <c r="M135" s="1"/>
      <c r="N135" s="16"/>
      <c r="O135" s="16"/>
      <c r="P135" s="16"/>
      <c r="Q135" s="16"/>
      <c r="R135" s="16"/>
      <c r="S135" s="16"/>
      <c r="T135" s="21" t="s">
        <v>28</v>
      </c>
    </row>
    <row r="136" spans="3:20" s="2" customFormat="1" ht="12" customHeight="1" x14ac:dyDescent="0.25">
      <c r="C136" s="1"/>
      <c r="D136" s="71" t="s">
        <v>294</v>
      </c>
      <c r="E136" s="77" t="s">
        <v>295</v>
      </c>
      <c r="F136" s="69" t="s">
        <v>286</v>
      </c>
      <c r="G136" s="69" t="s">
        <v>296</v>
      </c>
      <c r="H136" s="20">
        <f t="shared" si="5"/>
        <v>0</v>
      </c>
      <c r="I136" s="24"/>
      <c r="J136" s="24"/>
      <c r="K136" s="24"/>
      <c r="L136" s="24"/>
      <c r="M136" s="1"/>
      <c r="N136" s="16"/>
      <c r="O136" s="16"/>
      <c r="P136" s="16"/>
      <c r="Q136" s="16"/>
      <c r="R136" s="16"/>
      <c r="S136" s="16"/>
      <c r="T136" s="21" t="s">
        <v>28</v>
      </c>
    </row>
    <row r="137" spans="3:20" s="2" customFormat="1" ht="12" customHeight="1" x14ac:dyDescent="0.25">
      <c r="C137" s="1"/>
      <c r="D137" s="71" t="s">
        <v>297</v>
      </c>
      <c r="E137" s="76" t="s">
        <v>213</v>
      </c>
      <c r="F137" s="69" t="s">
        <v>286</v>
      </c>
      <c r="G137" s="69" t="s">
        <v>298</v>
      </c>
      <c r="H137" s="20">
        <f t="shared" si="5"/>
        <v>0</v>
      </c>
      <c r="I137" s="24"/>
      <c r="J137" s="24"/>
      <c r="K137" s="24"/>
      <c r="L137" s="24"/>
      <c r="M137" s="1"/>
      <c r="N137" s="16"/>
      <c r="O137" s="16"/>
      <c r="P137" s="16"/>
      <c r="Q137" s="16"/>
      <c r="R137" s="16"/>
      <c r="S137" s="16"/>
      <c r="T137" s="21" t="s">
        <v>28</v>
      </c>
    </row>
    <row r="138" spans="3:20" s="2" customFormat="1" ht="12" customHeight="1" x14ac:dyDescent="0.25">
      <c r="C138" s="1"/>
      <c r="D138" s="17" t="s">
        <v>299</v>
      </c>
      <c r="E138" s="18" t="s">
        <v>300</v>
      </c>
      <c r="F138" s="19" t="s">
        <v>286</v>
      </c>
      <c r="G138" s="19" t="s">
        <v>301</v>
      </c>
      <c r="H138" s="20">
        <f t="shared" si="5"/>
        <v>0</v>
      </c>
      <c r="I138" s="20">
        <f>SUM(I139,I144)</f>
        <v>0</v>
      </c>
      <c r="J138" s="20">
        <f>SUM(J139,J144)</f>
        <v>0</v>
      </c>
      <c r="K138" s="20">
        <f>SUM(K139,K144)</f>
        <v>0</v>
      </c>
      <c r="L138" s="20">
        <f>SUM(L139,L144)</f>
        <v>0</v>
      </c>
      <c r="M138" s="1"/>
      <c r="N138" s="16"/>
      <c r="O138" s="16"/>
      <c r="P138" s="16"/>
      <c r="Q138" s="16"/>
      <c r="R138" s="16"/>
      <c r="S138" s="16"/>
      <c r="T138" s="21" t="s">
        <v>28</v>
      </c>
    </row>
    <row r="139" spans="3:20" s="2" customFormat="1" ht="12" customHeight="1" x14ac:dyDescent="0.25">
      <c r="C139" s="1"/>
      <c r="D139" s="71" t="s">
        <v>302</v>
      </c>
      <c r="E139" s="75" t="s">
        <v>201</v>
      </c>
      <c r="F139" s="69" t="s">
        <v>286</v>
      </c>
      <c r="G139" s="69" t="s">
        <v>303</v>
      </c>
      <c r="H139" s="20">
        <f t="shared" si="5"/>
        <v>0</v>
      </c>
      <c r="I139" s="20">
        <f>SUM(I140:I141)</f>
        <v>0</v>
      </c>
      <c r="J139" s="20">
        <f>SUM(J140:J141)</f>
        <v>0</v>
      </c>
      <c r="K139" s="20">
        <f>SUM(K140:K141)</f>
        <v>0</v>
      </c>
      <c r="L139" s="20">
        <f>SUM(L140:L141)</f>
        <v>0</v>
      </c>
      <c r="M139" s="1"/>
      <c r="N139" s="16"/>
      <c r="O139" s="16"/>
      <c r="P139" s="16"/>
      <c r="Q139" s="16"/>
      <c r="R139" s="16"/>
      <c r="S139" s="16"/>
      <c r="T139" s="21" t="s">
        <v>28</v>
      </c>
    </row>
    <row r="140" spans="3:20" s="2" customFormat="1" ht="12" customHeight="1" x14ac:dyDescent="0.25">
      <c r="C140" s="1"/>
      <c r="D140" s="71" t="s">
        <v>304</v>
      </c>
      <c r="E140" s="76" t="s">
        <v>222</v>
      </c>
      <c r="F140" s="69" t="s">
        <v>286</v>
      </c>
      <c r="G140" s="69" t="s">
        <v>305</v>
      </c>
      <c r="H140" s="20">
        <f t="shared" si="5"/>
        <v>0</v>
      </c>
      <c r="I140" s="24"/>
      <c r="J140" s="24"/>
      <c r="K140" s="24"/>
      <c r="L140" s="24"/>
      <c r="M140" s="1"/>
      <c r="N140" s="16"/>
      <c r="O140" s="16"/>
      <c r="P140" s="16"/>
      <c r="Q140" s="16"/>
      <c r="R140" s="16"/>
      <c r="S140" s="16"/>
      <c r="T140" s="21" t="s">
        <v>28</v>
      </c>
    </row>
    <row r="141" spans="3:20" s="2" customFormat="1" ht="12" customHeight="1" x14ac:dyDescent="0.25">
      <c r="C141" s="1"/>
      <c r="D141" s="71" t="s">
        <v>306</v>
      </c>
      <c r="E141" s="76" t="s">
        <v>225</v>
      </c>
      <c r="F141" s="69" t="s">
        <v>286</v>
      </c>
      <c r="G141" s="69" t="s">
        <v>307</v>
      </c>
      <c r="H141" s="20">
        <f t="shared" si="5"/>
        <v>0</v>
      </c>
      <c r="I141" s="20">
        <f>SUM(I142:I143)</f>
        <v>0</v>
      </c>
      <c r="J141" s="20">
        <f>SUM(J142:J143)</f>
        <v>0</v>
      </c>
      <c r="K141" s="20">
        <f>SUM(K142:K143)</f>
        <v>0</v>
      </c>
      <c r="L141" s="20">
        <f>SUM(L142:L143)</f>
        <v>0</v>
      </c>
      <c r="M141" s="1"/>
      <c r="N141" s="16"/>
      <c r="O141" s="16"/>
      <c r="P141" s="16"/>
      <c r="Q141" s="16"/>
      <c r="R141" s="16"/>
      <c r="S141" s="16"/>
      <c r="T141" s="21" t="s">
        <v>28</v>
      </c>
    </row>
    <row r="142" spans="3:20" s="2" customFormat="1" ht="12" customHeight="1" x14ac:dyDescent="0.25">
      <c r="C142" s="1"/>
      <c r="D142" s="71" t="s">
        <v>308</v>
      </c>
      <c r="E142" s="77" t="s">
        <v>231</v>
      </c>
      <c r="F142" s="69" t="s">
        <v>286</v>
      </c>
      <c r="G142" s="69" t="s">
        <v>309</v>
      </c>
      <c r="H142" s="20">
        <f t="shared" si="5"/>
        <v>0</v>
      </c>
      <c r="I142" s="24"/>
      <c r="J142" s="24"/>
      <c r="K142" s="24"/>
      <c r="L142" s="24"/>
      <c r="M142" s="1"/>
      <c r="N142" s="16"/>
      <c r="O142" s="16"/>
      <c r="P142" s="16"/>
      <c r="Q142" s="16"/>
      <c r="R142" s="16"/>
      <c r="S142" s="16"/>
      <c r="T142" s="21" t="s">
        <v>28</v>
      </c>
    </row>
    <row r="143" spans="3:20" s="2" customFormat="1" ht="12" customHeight="1" x14ac:dyDescent="0.25">
      <c r="C143" s="1"/>
      <c r="D143" s="71" t="s">
        <v>310</v>
      </c>
      <c r="E143" s="77" t="s">
        <v>311</v>
      </c>
      <c r="F143" s="69" t="s">
        <v>286</v>
      </c>
      <c r="G143" s="69" t="s">
        <v>312</v>
      </c>
      <c r="H143" s="20">
        <f t="shared" si="5"/>
        <v>0</v>
      </c>
      <c r="I143" s="24"/>
      <c r="J143" s="24"/>
      <c r="K143" s="24"/>
      <c r="L143" s="24"/>
      <c r="M143" s="1"/>
      <c r="N143" s="16"/>
      <c r="O143" s="16"/>
      <c r="P143" s="16"/>
      <c r="Q143" s="16"/>
      <c r="R143" s="16"/>
      <c r="S143" s="16"/>
      <c r="T143" s="21" t="s">
        <v>28</v>
      </c>
    </row>
    <row r="144" spans="3:20" s="2" customFormat="1" ht="12" customHeight="1" x14ac:dyDescent="0.25">
      <c r="C144" s="1"/>
      <c r="D144" s="71" t="s">
        <v>313</v>
      </c>
      <c r="E144" s="75" t="s">
        <v>263</v>
      </c>
      <c r="F144" s="69" t="s">
        <v>286</v>
      </c>
      <c r="G144" s="69" t="s">
        <v>314</v>
      </c>
      <c r="H144" s="20">
        <f t="shared" si="5"/>
        <v>0</v>
      </c>
      <c r="I144" s="20">
        <f>SUM(I145,I147)</f>
        <v>0</v>
      </c>
      <c r="J144" s="20">
        <f>SUM(J145,J147)</f>
        <v>0</v>
      </c>
      <c r="K144" s="20">
        <f>SUM(K145,K147)</f>
        <v>0</v>
      </c>
      <c r="L144" s="20">
        <f>SUM(L145,L147)</f>
        <v>0</v>
      </c>
      <c r="M144" s="1"/>
      <c r="N144" s="16"/>
      <c r="O144" s="16"/>
      <c r="P144" s="16"/>
      <c r="Q144" s="16"/>
      <c r="R144" s="16"/>
      <c r="S144" s="16"/>
      <c r="T144" s="21" t="s">
        <v>28</v>
      </c>
    </row>
    <row r="145" spans="3:20" s="2" customFormat="1" ht="12" customHeight="1" x14ac:dyDescent="0.25">
      <c r="C145" s="1"/>
      <c r="D145" s="71" t="s">
        <v>315</v>
      </c>
      <c r="E145" s="76" t="s">
        <v>207</v>
      </c>
      <c r="F145" s="69" t="s">
        <v>286</v>
      </c>
      <c r="G145" s="69" t="s">
        <v>316</v>
      </c>
      <c r="H145" s="20">
        <f t="shared" si="5"/>
        <v>0</v>
      </c>
      <c r="I145" s="24"/>
      <c r="J145" s="24"/>
      <c r="K145" s="24"/>
      <c r="L145" s="24"/>
      <c r="M145" s="1"/>
      <c r="N145" s="16"/>
      <c r="O145" s="16"/>
      <c r="P145" s="16"/>
      <c r="Q145" s="16"/>
      <c r="R145" s="16"/>
      <c r="S145" s="16"/>
      <c r="T145" s="21" t="s">
        <v>28</v>
      </c>
    </row>
    <row r="146" spans="3:20" s="2" customFormat="1" ht="12" customHeight="1" x14ac:dyDescent="0.25">
      <c r="C146" s="1"/>
      <c r="D146" s="71" t="s">
        <v>317</v>
      </c>
      <c r="E146" s="77" t="s">
        <v>295</v>
      </c>
      <c r="F146" s="69" t="s">
        <v>286</v>
      </c>
      <c r="G146" s="69" t="s">
        <v>318</v>
      </c>
      <c r="H146" s="20">
        <f t="shared" si="5"/>
        <v>0</v>
      </c>
      <c r="I146" s="24"/>
      <c r="J146" s="24"/>
      <c r="K146" s="24"/>
      <c r="L146" s="24"/>
      <c r="M146" s="1"/>
      <c r="N146" s="16"/>
      <c r="O146" s="16"/>
      <c r="P146" s="16"/>
      <c r="Q146" s="16"/>
      <c r="R146" s="16"/>
      <c r="S146" s="16"/>
      <c r="T146" s="21" t="s">
        <v>28</v>
      </c>
    </row>
    <row r="147" spans="3:20" s="2" customFormat="1" ht="12" customHeight="1" x14ac:dyDescent="0.25">
      <c r="C147" s="1"/>
      <c r="D147" s="71" t="s">
        <v>319</v>
      </c>
      <c r="E147" s="76" t="s">
        <v>213</v>
      </c>
      <c r="F147" s="69" t="s">
        <v>286</v>
      </c>
      <c r="G147" s="69" t="s">
        <v>320</v>
      </c>
      <c r="H147" s="20">
        <f t="shared" si="5"/>
        <v>0</v>
      </c>
      <c r="I147" s="24"/>
      <c r="J147" s="24"/>
      <c r="K147" s="24"/>
      <c r="L147" s="24"/>
      <c r="M147" s="1"/>
      <c r="N147" s="16"/>
      <c r="O147" s="16"/>
      <c r="P147" s="16"/>
      <c r="Q147" s="16"/>
      <c r="R147" s="16"/>
      <c r="S147" s="16"/>
      <c r="T147" s="21" t="s">
        <v>28</v>
      </c>
    </row>
    <row r="148" spans="3:20" s="2" customFormat="1" ht="12" customHeight="1" x14ac:dyDescent="0.25">
      <c r="C148" s="1"/>
      <c r="D148" s="17" t="s">
        <v>321</v>
      </c>
      <c r="E148" s="18" t="s">
        <v>322</v>
      </c>
      <c r="F148" s="19" t="s">
        <v>286</v>
      </c>
      <c r="G148" s="19" t="s">
        <v>323</v>
      </c>
      <c r="H148" s="20">
        <f t="shared" si="5"/>
        <v>5251.1546357880006</v>
      </c>
      <c r="I148" s="20">
        <f>SUM(I149:I150)</f>
        <v>15.846555432000001</v>
      </c>
      <c r="J148" s="20">
        <f>SUM(J149:J150)</f>
        <v>4754.351401164</v>
      </c>
      <c r="K148" s="20">
        <f>SUM(K149:K150)</f>
        <v>354.46434412800005</v>
      </c>
      <c r="L148" s="20">
        <f>SUM(L149:L150)</f>
        <v>126.49233506400002</v>
      </c>
      <c r="M148" s="1"/>
      <c r="N148" s="16"/>
      <c r="O148" s="16"/>
      <c r="P148" s="16"/>
      <c r="Q148" s="16"/>
      <c r="R148" s="16"/>
      <c r="S148" s="16"/>
      <c r="T148" s="21" t="s">
        <v>28</v>
      </c>
    </row>
    <row r="149" spans="3:20" s="2" customFormat="1" ht="12" customHeight="1" x14ac:dyDescent="0.25">
      <c r="C149" s="1"/>
      <c r="D149" s="71" t="s">
        <v>324</v>
      </c>
      <c r="E149" s="75" t="s">
        <v>201</v>
      </c>
      <c r="F149" s="69" t="s">
        <v>286</v>
      </c>
      <c r="G149" s="69" t="s">
        <v>325</v>
      </c>
      <c r="H149" s="20">
        <f t="shared" si="5"/>
        <v>0</v>
      </c>
      <c r="I149" s="24"/>
      <c r="J149" s="24"/>
      <c r="K149" s="24"/>
      <c r="L149" s="24"/>
      <c r="M149" s="1"/>
      <c r="N149" s="16"/>
      <c r="O149" s="16"/>
      <c r="P149" s="16"/>
      <c r="Q149" s="16"/>
      <c r="R149" s="16"/>
      <c r="S149" s="16"/>
      <c r="T149" s="21" t="s">
        <v>28</v>
      </c>
    </row>
    <row r="150" spans="3:20" s="2" customFormat="1" ht="12" customHeight="1" x14ac:dyDescent="0.25">
      <c r="C150" s="1"/>
      <c r="D150" s="71" t="s">
        <v>326</v>
      </c>
      <c r="E150" s="75" t="s">
        <v>204</v>
      </c>
      <c r="F150" s="69" t="s">
        <v>286</v>
      </c>
      <c r="G150" s="69" t="s">
        <v>327</v>
      </c>
      <c r="H150" s="20">
        <f t="shared" si="5"/>
        <v>5251.1546357880006</v>
      </c>
      <c r="I150" s="20">
        <f>SUM(I151:I152)</f>
        <v>15.846555432000001</v>
      </c>
      <c r="J150" s="20">
        <f>SUM(J151:J152)</f>
        <v>4754.351401164</v>
      </c>
      <c r="K150" s="20">
        <f>SUM(K151:K152)</f>
        <v>354.46434412800005</v>
      </c>
      <c r="L150" s="20">
        <f>SUM(L151:L152)</f>
        <v>126.49233506400002</v>
      </c>
      <c r="M150" s="1"/>
      <c r="N150" s="16"/>
      <c r="O150" s="16"/>
      <c r="P150" s="16"/>
      <c r="Q150" s="16"/>
      <c r="R150" s="16"/>
      <c r="S150" s="16"/>
      <c r="T150" s="21" t="s">
        <v>28</v>
      </c>
    </row>
    <row r="151" spans="3:20" s="2" customFormat="1" ht="12" customHeight="1" x14ac:dyDescent="0.25">
      <c r="C151" s="1"/>
      <c r="D151" s="71" t="s">
        <v>328</v>
      </c>
      <c r="E151" s="76" t="s">
        <v>279</v>
      </c>
      <c r="F151" s="69" t="s">
        <v>286</v>
      </c>
      <c r="G151" s="69" t="s">
        <v>329</v>
      </c>
      <c r="H151" s="20">
        <f t="shared" si="5"/>
        <v>4038.4018276439997</v>
      </c>
      <c r="I151" s="24"/>
      <c r="J151" s="24">
        <f>J129*54523.19*1.2/1000</f>
        <v>4038.4018276439997</v>
      </c>
      <c r="K151" s="24"/>
      <c r="L151" s="24"/>
      <c r="M151" s="1"/>
      <c r="N151" s="16"/>
      <c r="O151" s="16"/>
      <c r="P151" s="16"/>
      <c r="Q151" s="16"/>
      <c r="R151" s="16"/>
      <c r="S151" s="16"/>
      <c r="T151" s="21" t="s">
        <v>28</v>
      </c>
    </row>
    <row r="152" spans="3:20" s="2" customFormat="1" ht="12" customHeight="1" x14ac:dyDescent="0.25">
      <c r="C152" s="1"/>
      <c r="D152" s="71" t="s">
        <v>330</v>
      </c>
      <c r="E152" s="76" t="s">
        <v>213</v>
      </c>
      <c r="F152" s="69" t="s">
        <v>286</v>
      </c>
      <c r="G152" s="69" t="s">
        <v>331</v>
      </c>
      <c r="H152" s="20">
        <f t="shared" si="5"/>
        <v>1212.752808144</v>
      </c>
      <c r="I152" s="24">
        <f>I130*107.42*1.2/1000</f>
        <v>15.846555432000001</v>
      </c>
      <c r="J152" s="24">
        <f>J130*107.42*1.2/1000</f>
        <v>715.94957352000006</v>
      </c>
      <c r="K152" s="24">
        <f>K130*107.42*1.2/1000</f>
        <v>354.46434412800005</v>
      </c>
      <c r="L152" s="24">
        <f>L130*107.42*1.2/1000</f>
        <v>126.49233506400002</v>
      </c>
      <c r="M152" s="1"/>
      <c r="N152" s="16"/>
      <c r="O152" s="16"/>
      <c r="P152" s="16"/>
      <c r="Q152" s="16"/>
      <c r="R152" s="16"/>
      <c r="S152" s="16"/>
      <c r="T152" s="21" t="s">
        <v>28</v>
      </c>
    </row>
  </sheetData>
  <mergeCells count="11">
    <mergeCell ref="D11:D12"/>
    <mergeCell ref="G11:G12"/>
    <mergeCell ref="I11:L11"/>
    <mergeCell ref="H11:H12"/>
    <mergeCell ref="E11:E12"/>
    <mergeCell ref="F11:F12"/>
    <mergeCell ref="D14:F14"/>
    <mergeCell ref="D54:F54"/>
    <mergeCell ref="D94:F94"/>
    <mergeCell ref="D98:F98"/>
    <mergeCell ref="D131:F1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abSelected="1" topLeftCell="C92" workbookViewId="0">
      <selection activeCell="H153" sqref="H153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57.2851562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16384" width="9.140625" style="2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spans="1:20" ht="10.5" hidden="1" customHeight="1" x14ac:dyDescent="0.25"/>
    <row r="5" spans="1:20" ht="10.5" hidden="1" customHeight="1" x14ac:dyDescent="0.25">
      <c r="A5" s="5"/>
    </row>
    <row r="6" spans="1:20" ht="10.5" hidden="1" customHeight="1" x14ac:dyDescent="0.25">
      <c r="A6" s="5"/>
    </row>
    <row r="7" spans="1:20" ht="6" customHeight="1" x14ac:dyDescent="0.25">
      <c r="A7" s="5"/>
    </row>
    <row r="8" spans="1:20" ht="12" customHeight="1" x14ac:dyDescent="0.25">
      <c r="A8" s="5"/>
      <c r="D8" s="68" t="s">
        <v>12</v>
      </c>
      <c r="E8" s="68"/>
      <c r="F8" s="7"/>
      <c r="G8" s="7"/>
      <c r="H8" s="7"/>
      <c r="I8" s="7"/>
      <c r="J8" s="7"/>
      <c r="K8" s="7"/>
    </row>
    <row r="9" spans="1:20" ht="12" customHeight="1" x14ac:dyDescent="0.25">
      <c r="D9" s="70" t="str">
        <f>IF(ORG="","Не определено",ORG)</f>
        <v>ООО "КВЭП"</v>
      </c>
      <c r="E9" s="70"/>
    </row>
    <row r="10" spans="1:20" ht="15" customHeight="1" x14ac:dyDescent="0.25">
      <c r="D10" s="9"/>
      <c r="E10" s="9"/>
      <c r="F10" s="7"/>
      <c r="G10" s="7"/>
      <c r="H10" s="7"/>
      <c r="I10" s="7"/>
      <c r="J10" s="7"/>
      <c r="K10" s="7"/>
      <c r="L10" s="67" t="s">
        <v>13</v>
      </c>
    </row>
    <row r="11" spans="1:20" ht="15" customHeight="1" x14ac:dyDescent="0.25"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  <c r="I11" s="66" t="s">
        <v>19</v>
      </c>
      <c r="J11" s="66"/>
      <c r="K11" s="66"/>
      <c r="L11" s="66"/>
    </row>
    <row r="12" spans="1:20" ht="15" customHeight="1" x14ac:dyDescent="0.25">
      <c r="D12" s="66"/>
      <c r="E12" s="66"/>
      <c r="F12" s="66"/>
      <c r="G12" s="66"/>
      <c r="H12" s="66"/>
      <c r="I12" s="69" t="s">
        <v>20</v>
      </c>
      <c r="J12" s="69" t="s">
        <v>21</v>
      </c>
      <c r="K12" s="69" t="s">
        <v>22</v>
      </c>
      <c r="L12" s="69" t="s">
        <v>23</v>
      </c>
    </row>
    <row r="13" spans="1:20" ht="12" customHeight="1" x14ac:dyDescent="0.25">
      <c r="D13" s="12">
        <v>0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</row>
    <row r="14" spans="1:20" ht="18" customHeight="1" x14ac:dyDescent="0.25">
      <c r="D14" s="64" t="s">
        <v>24</v>
      </c>
      <c r="E14" s="65"/>
      <c r="F14" s="65"/>
      <c r="G14" s="13"/>
      <c r="H14" s="14"/>
      <c r="I14" s="14"/>
      <c r="J14" s="14"/>
      <c r="K14" s="14"/>
      <c r="L14" s="15"/>
      <c r="N14" s="16"/>
      <c r="O14" s="16"/>
      <c r="P14" s="16"/>
      <c r="Q14" s="16"/>
      <c r="R14" s="16"/>
      <c r="S14" s="16"/>
      <c r="T14" s="16"/>
    </row>
    <row r="15" spans="1:20" ht="12" customHeight="1" x14ac:dyDescent="0.25">
      <c r="D15" s="17" t="s">
        <v>25</v>
      </c>
      <c r="E15" s="18" t="s">
        <v>26</v>
      </c>
      <c r="F15" s="19" t="s">
        <v>27</v>
      </c>
      <c r="G15" s="19">
        <v>10</v>
      </c>
      <c r="H15" s="20">
        <f>SUM(I15:L15)</f>
        <v>101152.86300000001</v>
      </c>
      <c r="I15" s="20">
        <f>SUM(I16,I17,I20,I23)</f>
        <v>12816.371999999998</v>
      </c>
      <c r="J15" s="20">
        <f>SUM(J16,J17,J20,J23)</f>
        <v>65609.358000000007</v>
      </c>
      <c r="K15" s="20">
        <f>SUM(K16,K17,K20,K23)</f>
        <v>22727.132999999998</v>
      </c>
      <c r="L15" s="20">
        <f>SUM(L16,L17,L20,L23)</f>
        <v>0</v>
      </c>
      <c r="N15" s="16"/>
      <c r="O15" s="16"/>
      <c r="P15" s="16"/>
      <c r="Q15" s="16"/>
      <c r="R15" s="16"/>
      <c r="S15" s="16"/>
      <c r="T15" s="21" t="s">
        <v>28</v>
      </c>
    </row>
    <row r="16" spans="1:20" ht="12" customHeight="1" x14ac:dyDescent="0.25">
      <c r="D16" s="71" t="s">
        <v>29</v>
      </c>
      <c r="E16" s="75" t="s">
        <v>30</v>
      </c>
      <c r="F16" s="69" t="s">
        <v>27</v>
      </c>
      <c r="G16" s="69">
        <v>20</v>
      </c>
      <c r="H16" s="20">
        <f>SUM(I16:L16)</f>
        <v>0</v>
      </c>
      <c r="I16" s="24"/>
      <c r="J16" s="24"/>
      <c r="K16" s="24"/>
      <c r="L16" s="24"/>
      <c r="N16" s="16"/>
      <c r="O16" s="16"/>
      <c r="P16" s="16"/>
      <c r="Q16" s="16"/>
      <c r="R16" s="16"/>
      <c r="S16" s="16"/>
      <c r="T16" s="21" t="s">
        <v>28</v>
      </c>
    </row>
    <row r="17" spans="3:20" ht="12" customHeight="1" x14ac:dyDescent="0.25">
      <c r="D17" s="71" t="s">
        <v>31</v>
      </c>
      <c r="E17" s="75" t="s">
        <v>32</v>
      </c>
      <c r="F17" s="69" t="s">
        <v>27</v>
      </c>
      <c r="G17" s="69">
        <v>30</v>
      </c>
      <c r="H17" s="20">
        <f>SUM(I17:L17)</f>
        <v>0</v>
      </c>
      <c r="I17" s="20">
        <f>SUM(I18:I19)</f>
        <v>0</v>
      </c>
      <c r="J17" s="20">
        <f>SUM(J18:J19)</f>
        <v>0</v>
      </c>
      <c r="K17" s="20">
        <f>SUM(K18:K19)</f>
        <v>0</v>
      </c>
      <c r="L17" s="20">
        <f>SUM(L18:L19)</f>
        <v>0</v>
      </c>
      <c r="N17" s="16"/>
      <c r="O17" s="16"/>
      <c r="P17" s="16"/>
      <c r="Q17" s="16"/>
      <c r="R17" s="16"/>
      <c r="S17" s="16"/>
      <c r="T17" s="21" t="s">
        <v>28</v>
      </c>
    </row>
    <row r="18" spans="3:20" ht="12" hidden="1" customHeight="1" x14ac:dyDescent="0.25">
      <c r="D18" s="74"/>
      <c r="E18" s="26"/>
      <c r="F18" s="73"/>
      <c r="G18" s="73"/>
      <c r="H18" s="28"/>
      <c r="I18" s="28"/>
      <c r="J18" s="28"/>
      <c r="K18" s="28"/>
      <c r="L18" s="29"/>
      <c r="N18" s="21" t="s">
        <v>33</v>
      </c>
      <c r="O18" s="16"/>
      <c r="P18" s="16"/>
      <c r="Q18" s="16"/>
      <c r="R18" s="16"/>
      <c r="S18" s="16"/>
      <c r="T18" s="16"/>
    </row>
    <row r="19" spans="3:20" ht="12" customHeight="1" x14ac:dyDescent="0.25">
      <c r="D19" s="72"/>
      <c r="E19" s="26" t="s">
        <v>34</v>
      </c>
      <c r="F19" s="73"/>
      <c r="G19" s="73"/>
      <c r="H19" s="28"/>
      <c r="I19" s="28"/>
      <c r="J19" s="28"/>
      <c r="K19" s="28"/>
      <c r="L19" s="29"/>
      <c r="N19" s="16"/>
      <c r="O19" s="16"/>
      <c r="P19" s="16"/>
      <c r="Q19" s="16"/>
      <c r="R19" s="16"/>
      <c r="S19" s="16"/>
      <c r="T19" s="31" t="s">
        <v>35</v>
      </c>
    </row>
    <row r="20" spans="3:20" ht="12" customHeight="1" x14ac:dyDescent="0.25">
      <c r="D20" s="71" t="s">
        <v>36</v>
      </c>
      <c r="E20" s="75" t="s">
        <v>37</v>
      </c>
      <c r="F20" s="69" t="s">
        <v>27</v>
      </c>
      <c r="G20" s="69" t="s">
        <v>38</v>
      </c>
      <c r="H20" s="20">
        <f>SUM(I20:L20)</f>
        <v>0</v>
      </c>
      <c r="I20" s="20">
        <f>SUM(I21:I22)</f>
        <v>0</v>
      </c>
      <c r="J20" s="20">
        <f>SUM(J21:J22)</f>
        <v>0</v>
      </c>
      <c r="K20" s="20">
        <f>SUM(K21:K22)</f>
        <v>0</v>
      </c>
      <c r="L20" s="20">
        <f>SUM(L21:L22)</f>
        <v>0</v>
      </c>
      <c r="N20" s="16"/>
      <c r="O20" s="16"/>
      <c r="P20" s="16"/>
      <c r="Q20" s="16"/>
      <c r="R20" s="16"/>
      <c r="S20" s="16"/>
      <c r="T20" s="21" t="s">
        <v>28</v>
      </c>
    </row>
    <row r="21" spans="3:20" ht="12" hidden="1" customHeight="1" x14ac:dyDescent="0.25">
      <c r="D21" s="74"/>
      <c r="E21" s="26"/>
      <c r="F21" s="73"/>
      <c r="G21" s="73"/>
      <c r="H21" s="28"/>
      <c r="I21" s="28"/>
      <c r="J21" s="28"/>
      <c r="K21" s="28"/>
      <c r="L21" s="29"/>
      <c r="N21" s="21" t="s">
        <v>33</v>
      </c>
      <c r="O21" s="16"/>
      <c r="P21" s="16"/>
      <c r="Q21" s="16"/>
      <c r="R21" s="16"/>
      <c r="S21" s="16"/>
      <c r="T21" s="16"/>
    </row>
    <row r="22" spans="3:20" ht="12" customHeight="1" x14ac:dyDescent="0.25">
      <c r="D22" s="72"/>
      <c r="E22" s="26" t="s">
        <v>34</v>
      </c>
      <c r="F22" s="73"/>
      <c r="G22" s="73"/>
      <c r="H22" s="28"/>
      <c r="I22" s="28"/>
      <c r="J22" s="28"/>
      <c r="K22" s="28"/>
      <c r="L22" s="29"/>
      <c r="N22" s="16"/>
      <c r="O22" s="16"/>
      <c r="P22" s="16"/>
      <c r="Q22" s="16"/>
      <c r="R22" s="16"/>
      <c r="S22" s="16"/>
      <c r="T22" s="31" t="s">
        <v>39</v>
      </c>
    </row>
    <row r="23" spans="3:20" ht="12" customHeight="1" x14ac:dyDescent="0.25">
      <c r="D23" s="71" t="s">
        <v>40</v>
      </c>
      <c r="E23" s="75" t="s">
        <v>41</v>
      </c>
      <c r="F23" s="69" t="s">
        <v>27</v>
      </c>
      <c r="G23" s="69" t="s">
        <v>42</v>
      </c>
      <c r="H23" s="20">
        <f>SUM(I23:L23)</f>
        <v>101152.86300000001</v>
      </c>
      <c r="I23" s="20">
        <f>SUM(I24:I28)</f>
        <v>12816.371999999998</v>
      </c>
      <c r="J23" s="20">
        <f>SUM(J24:J28)</f>
        <v>65609.358000000007</v>
      </c>
      <c r="K23" s="20">
        <f>SUM(K24:K28)</f>
        <v>22727.132999999998</v>
      </c>
      <c r="L23" s="20">
        <f>SUM(L24:L28)</f>
        <v>0</v>
      </c>
      <c r="N23" s="16"/>
      <c r="O23" s="16"/>
      <c r="P23" s="16"/>
      <c r="Q23" s="16"/>
      <c r="R23" s="16"/>
      <c r="S23" s="16"/>
      <c r="T23" s="21" t="s">
        <v>28</v>
      </c>
    </row>
    <row r="24" spans="3:20" ht="12" hidden="1" customHeight="1" x14ac:dyDescent="0.25">
      <c r="D24" s="74"/>
      <c r="E24" s="26"/>
      <c r="F24" s="73"/>
      <c r="G24" s="73"/>
      <c r="H24" s="28"/>
      <c r="I24" s="28"/>
      <c r="J24" s="28"/>
      <c r="K24" s="28"/>
      <c r="L24" s="29"/>
      <c r="N24" s="21" t="s">
        <v>33</v>
      </c>
      <c r="O24" s="16"/>
      <c r="P24" s="16"/>
      <c r="Q24" s="16"/>
      <c r="R24" s="16"/>
      <c r="S24" s="16"/>
      <c r="T24" s="16"/>
    </row>
    <row r="25" spans="3:20" s="1" customFormat="1" ht="12" customHeight="1" x14ac:dyDescent="0.15">
      <c r="C25" s="32" t="s">
        <v>43</v>
      </c>
      <c r="D25" s="71" t="str">
        <f>"1.4."&amp;N25</f>
        <v>1.4.1</v>
      </c>
      <c r="E25" s="79" t="s">
        <v>44</v>
      </c>
      <c r="F25" s="69" t="s">
        <v>27</v>
      </c>
      <c r="G25" s="69" t="s">
        <v>42</v>
      </c>
      <c r="H25" s="20">
        <f>SUM(I25:L25)</f>
        <v>94872.766000000003</v>
      </c>
      <c r="I25" s="24">
        <f>январь!I25+февраль!I25+март!I25+апрель!I18+май!I25+июнь!I25+июль!I19+август!I25+сентябрь!I25+октябрь!I25+ноябрь!I25+декабрь!I25</f>
        <v>12816.371999999998</v>
      </c>
      <c r="J25" s="24">
        <f>январь!J25+февраль!J25+март!J25+апрель!J18+май!J25+июнь!J25+июль!J19+август!J25+сентябрь!J25+октябрь!J25+ноябрь!J25+декабрь!J25</f>
        <v>65609.358000000007</v>
      </c>
      <c r="K25" s="24">
        <f>январь!K25+февраль!K25+март!K25+апрель!K18+май!K25+июнь!K25+июль!K19+август!K25+сентябрь!K25+октябрь!K25+ноябрь!K25+декабрь!K25</f>
        <v>16447.035999999996</v>
      </c>
      <c r="L25" s="24"/>
      <c r="N25" s="21" t="s">
        <v>25</v>
      </c>
      <c r="O25" s="34" t="s">
        <v>44</v>
      </c>
      <c r="P25" s="34" t="s">
        <v>45</v>
      </c>
      <c r="Q25" s="34" t="s">
        <v>46</v>
      </c>
      <c r="R25" s="34" t="s">
        <v>47</v>
      </c>
      <c r="S25" s="21" t="s">
        <v>48</v>
      </c>
      <c r="T25" s="21" t="s">
        <v>49</v>
      </c>
    </row>
    <row r="26" spans="3:20" s="1" customFormat="1" ht="12" customHeight="1" x14ac:dyDescent="0.15">
      <c r="C26" s="32" t="s">
        <v>43</v>
      </c>
      <c r="D26" s="71" t="str">
        <f>"1.4."&amp;N26</f>
        <v>1.4.2</v>
      </c>
      <c r="E26" s="79" t="s">
        <v>50</v>
      </c>
      <c r="F26" s="69" t="s">
        <v>27</v>
      </c>
      <c r="G26" s="69" t="s">
        <v>42</v>
      </c>
      <c r="H26" s="20">
        <f>SUM(I26:L26)</f>
        <v>4367.0960000000005</v>
      </c>
      <c r="I26" s="24"/>
      <c r="J26" s="24"/>
      <c r="K26" s="24">
        <f>январь!K26+февраль!K26+март!K26+апрель!K19+май!K26+июнь!K26+июль!K20+август!K26+сентябрь!K26+октябрь!K26+ноябрь!K26+декабрь!K26</f>
        <v>4367.0960000000005</v>
      </c>
      <c r="L26" s="24"/>
      <c r="N26" s="21" t="s">
        <v>51</v>
      </c>
      <c r="O26" s="34" t="s">
        <v>50</v>
      </c>
      <c r="P26" s="34" t="s">
        <v>52</v>
      </c>
      <c r="Q26" s="34" t="s">
        <v>53</v>
      </c>
      <c r="R26" s="34" t="s">
        <v>47</v>
      </c>
      <c r="S26" s="21" t="s">
        <v>48</v>
      </c>
      <c r="T26" s="21" t="s">
        <v>49</v>
      </c>
    </row>
    <row r="27" spans="3:20" s="1" customFormat="1" ht="12" customHeight="1" x14ac:dyDescent="0.15">
      <c r="C27" s="32" t="s">
        <v>43</v>
      </c>
      <c r="D27" s="71" t="str">
        <f>"1.4."&amp;N27</f>
        <v>1.4.3</v>
      </c>
      <c r="E27" s="79" t="s">
        <v>54</v>
      </c>
      <c r="F27" s="69" t="s">
        <v>27</v>
      </c>
      <c r="G27" s="69" t="s">
        <v>42</v>
      </c>
      <c r="H27" s="20">
        <f>SUM(I27:L27)</f>
        <v>1913.001</v>
      </c>
      <c r="I27" s="24"/>
      <c r="J27" s="24"/>
      <c r="K27" s="24">
        <f>январь!K27+февраль!K27+март!K27+апрель!K20+май!K27+июнь!K27+июль!K21+август!K27+сентябрь!K27+октябрь!K27+ноябрь!K27+декабрь!K27</f>
        <v>1913.001</v>
      </c>
      <c r="L27" s="24"/>
      <c r="N27" s="21" t="s">
        <v>55</v>
      </c>
      <c r="O27" s="34" t="s">
        <v>54</v>
      </c>
      <c r="P27" s="34" t="s">
        <v>56</v>
      </c>
      <c r="Q27" s="34" t="s">
        <v>57</v>
      </c>
      <c r="R27" s="34" t="s">
        <v>58</v>
      </c>
      <c r="S27" s="21" t="s">
        <v>48</v>
      </c>
      <c r="T27" s="21" t="s">
        <v>49</v>
      </c>
    </row>
    <row r="28" spans="3:20" ht="12" customHeight="1" x14ac:dyDescent="0.25">
      <c r="D28" s="72"/>
      <c r="E28" s="26" t="s">
        <v>34</v>
      </c>
      <c r="F28" s="73"/>
      <c r="G28" s="73"/>
      <c r="H28" s="28"/>
      <c r="I28" s="28"/>
      <c r="J28" s="28"/>
      <c r="K28" s="28"/>
      <c r="L28" s="29"/>
      <c r="N28" s="16"/>
      <c r="O28" s="16"/>
      <c r="P28" s="16"/>
      <c r="Q28" s="16"/>
      <c r="R28" s="16"/>
      <c r="S28" s="16"/>
      <c r="T28" s="31" t="s">
        <v>59</v>
      </c>
    </row>
    <row r="29" spans="3:20" ht="12" customHeight="1" x14ac:dyDescent="0.25">
      <c r="D29" s="17" t="s">
        <v>51</v>
      </c>
      <c r="E29" s="18" t="s">
        <v>60</v>
      </c>
      <c r="F29" s="19" t="s">
        <v>27</v>
      </c>
      <c r="G29" s="19" t="s">
        <v>61</v>
      </c>
      <c r="H29" s="20">
        <f t="shared" ref="H29:H41" si="0">SUM(I29:L29)</f>
        <v>37018.835000000006</v>
      </c>
      <c r="I29" s="20">
        <f>SUM(I31,I32,I33)</f>
        <v>0</v>
      </c>
      <c r="J29" s="20">
        <f>SUM(J30,J32,J33)</f>
        <v>0</v>
      </c>
      <c r="K29" s="20">
        <f>SUM(K30,K31,K33)</f>
        <v>23317.31500000001</v>
      </c>
      <c r="L29" s="20">
        <f>SUM(L30,L31,L32)</f>
        <v>13701.52</v>
      </c>
      <c r="N29" s="16"/>
      <c r="O29" s="16"/>
      <c r="P29" s="16"/>
      <c r="Q29" s="16"/>
      <c r="R29" s="16"/>
      <c r="S29" s="16"/>
      <c r="T29" s="21" t="s">
        <v>28</v>
      </c>
    </row>
    <row r="30" spans="3:20" ht="12" customHeight="1" x14ac:dyDescent="0.25">
      <c r="D30" s="71" t="s">
        <v>62</v>
      </c>
      <c r="E30" s="75" t="s">
        <v>20</v>
      </c>
      <c r="F30" s="69" t="s">
        <v>27</v>
      </c>
      <c r="G30" s="69" t="s">
        <v>63</v>
      </c>
      <c r="H30" s="20">
        <f t="shared" si="0"/>
        <v>12396.202999999998</v>
      </c>
      <c r="I30" s="35"/>
      <c r="J30" s="24"/>
      <c r="K30" s="24">
        <f>I46</f>
        <v>12396.202999999998</v>
      </c>
      <c r="L30" s="24"/>
      <c r="N30" s="16"/>
      <c r="O30" s="16"/>
      <c r="P30" s="16"/>
      <c r="Q30" s="16"/>
      <c r="R30" s="16"/>
      <c r="S30" s="16"/>
      <c r="T30" s="21" t="s">
        <v>28</v>
      </c>
    </row>
    <row r="31" spans="3:20" ht="12" customHeight="1" x14ac:dyDescent="0.25">
      <c r="D31" s="71" t="s">
        <v>64</v>
      </c>
      <c r="E31" s="75" t="s">
        <v>21</v>
      </c>
      <c r="F31" s="69" t="s">
        <v>27</v>
      </c>
      <c r="G31" s="69" t="s">
        <v>65</v>
      </c>
      <c r="H31" s="20">
        <f t="shared" si="0"/>
        <v>10921.11200000001</v>
      </c>
      <c r="I31" s="24"/>
      <c r="J31" s="35"/>
      <c r="K31" s="24">
        <f>J46</f>
        <v>10921.11200000001</v>
      </c>
      <c r="L31" s="24"/>
      <c r="N31" s="16"/>
      <c r="O31" s="16"/>
      <c r="P31" s="16"/>
      <c r="Q31" s="16"/>
      <c r="R31" s="16"/>
      <c r="S31" s="16"/>
      <c r="T31" s="21" t="s">
        <v>28</v>
      </c>
    </row>
    <row r="32" spans="3:20" ht="12" customHeight="1" x14ac:dyDescent="0.25">
      <c r="D32" s="71" t="s">
        <v>66</v>
      </c>
      <c r="E32" s="75" t="s">
        <v>22</v>
      </c>
      <c r="F32" s="69" t="s">
        <v>27</v>
      </c>
      <c r="G32" s="69" t="s">
        <v>67</v>
      </c>
      <c r="H32" s="20">
        <f t="shared" si="0"/>
        <v>13701.52</v>
      </c>
      <c r="I32" s="24"/>
      <c r="J32" s="24"/>
      <c r="K32" s="35"/>
      <c r="L32" s="24">
        <f>K46</f>
        <v>13701.52</v>
      </c>
      <c r="N32" s="16"/>
      <c r="O32" s="16"/>
      <c r="P32" s="16"/>
      <c r="Q32" s="16"/>
      <c r="R32" s="16"/>
      <c r="S32" s="16"/>
      <c r="T32" s="21" t="s">
        <v>28</v>
      </c>
    </row>
    <row r="33" spans="3:20" ht="12" customHeight="1" x14ac:dyDescent="0.25">
      <c r="D33" s="71" t="s">
        <v>68</v>
      </c>
      <c r="E33" s="75" t="s">
        <v>69</v>
      </c>
      <c r="F33" s="69" t="s">
        <v>27</v>
      </c>
      <c r="G33" s="69" t="s">
        <v>70</v>
      </c>
      <c r="H33" s="20">
        <f t="shared" si="0"/>
        <v>0</v>
      </c>
      <c r="I33" s="24"/>
      <c r="J33" s="24"/>
      <c r="K33" s="24"/>
      <c r="L33" s="35"/>
      <c r="N33" s="16"/>
      <c r="O33" s="16"/>
      <c r="P33" s="16"/>
      <c r="Q33" s="16"/>
      <c r="R33" s="16"/>
      <c r="S33" s="16"/>
      <c r="T33" s="21" t="s">
        <v>28</v>
      </c>
    </row>
    <row r="34" spans="3:20" ht="12" customHeight="1" x14ac:dyDescent="0.25">
      <c r="D34" s="17" t="s">
        <v>55</v>
      </c>
      <c r="E34" s="18" t="s">
        <v>71</v>
      </c>
      <c r="F34" s="19" t="s">
        <v>27</v>
      </c>
      <c r="G34" s="19" t="s">
        <v>72</v>
      </c>
      <c r="H34" s="20">
        <f t="shared" si="0"/>
        <v>0</v>
      </c>
      <c r="I34" s="24"/>
      <c r="J34" s="24"/>
      <c r="K34" s="24"/>
      <c r="L34" s="24"/>
      <c r="N34" s="16"/>
      <c r="O34" s="16"/>
      <c r="P34" s="16"/>
      <c r="Q34" s="16"/>
      <c r="R34" s="16"/>
      <c r="S34" s="16"/>
      <c r="T34" s="21" t="s">
        <v>28</v>
      </c>
    </row>
    <row r="35" spans="3:20" ht="12" customHeight="1" x14ac:dyDescent="0.25">
      <c r="D35" s="17" t="s">
        <v>73</v>
      </c>
      <c r="E35" s="18" t="s">
        <v>74</v>
      </c>
      <c r="F35" s="19" t="s">
        <v>27</v>
      </c>
      <c r="G35" s="19" t="s">
        <v>75</v>
      </c>
      <c r="H35" s="20">
        <f t="shared" si="0"/>
        <v>98607.324000000008</v>
      </c>
      <c r="I35" s="20">
        <f>SUM(I36,I38,I41,I45)</f>
        <v>0</v>
      </c>
      <c r="J35" s="20">
        <f>SUM(J36,J38,J41,J45)</f>
        <v>53721.828999999998</v>
      </c>
      <c r="K35" s="20">
        <f>SUM(K36,K38,K41,K45)</f>
        <v>31406.551000000003</v>
      </c>
      <c r="L35" s="20">
        <f>SUM(L36,L38,L41,L45)</f>
        <v>13478.944000000001</v>
      </c>
      <c r="N35" s="16"/>
      <c r="O35" s="16"/>
      <c r="P35" s="16"/>
      <c r="Q35" s="16"/>
      <c r="R35" s="16"/>
      <c r="S35" s="16"/>
      <c r="T35" s="21" t="s">
        <v>28</v>
      </c>
    </row>
    <row r="36" spans="3:20" ht="24" customHeight="1" x14ac:dyDescent="0.25">
      <c r="D36" s="71" t="s">
        <v>76</v>
      </c>
      <c r="E36" s="75" t="s">
        <v>77</v>
      </c>
      <c r="F36" s="69" t="s">
        <v>27</v>
      </c>
      <c r="G36" s="69" t="s">
        <v>78</v>
      </c>
      <c r="H36" s="20">
        <f t="shared" si="0"/>
        <v>0</v>
      </c>
      <c r="I36" s="24"/>
      <c r="J36" s="24"/>
      <c r="K36" s="24"/>
      <c r="L36" s="24"/>
      <c r="N36" s="16"/>
      <c r="O36" s="16"/>
      <c r="P36" s="16"/>
      <c r="Q36" s="16"/>
      <c r="R36" s="16"/>
      <c r="S36" s="16"/>
      <c r="T36" s="21" t="s">
        <v>28</v>
      </c>
    </row>
    <row r="37" spans="3:20" ht="12" customHeight="1" x14ac:dyDescent="0.25">
      <c r="D37" s="71" t="s">
        <v>79</v>
      </c>
      <c r="E37" s="76" t="s">
        <v>80</v>
      </c>
      <c r="F37" s="69" t="s">
        <v>27</v>
      </c>
      <c r="G37" s="69" t="s">
        <v>81</v>
      </c>
      <c r="H37" s="20">
        <f t="shared" si="0"/>
        <v>0</v>
      </c>
      <c r="I37" s="24"/>
      <c r="J37" s="24"/>
      <c r="K37" s="24"/>
      <c r="L37" s="24"/>
      <c r="N37" s="16"/>
      <c r="O37" s="16"/>
      <c r="P37" s="16"/>
      <c r="Q37" s="16"/>
      <c r="R37" s="16"/>
      <c r="S37" s="16"/>
      <c r="T37" s="21" t="s">
        <v>28</v>
      </c>
    </row>
    <row r="38" spans="3:20" ht="12" customHeight="1" x14ac:dyDescent="0.25">
      <c r="D38" s="71" t="s">
        <v>82</v>
      </c>
      <c r="E38" s="75" t="s">
        <v>83</v>
      </c>
      <c r="F38" s="69" t="s">
        <v>27</v>
      </c>
      <c r="G38" s="69" t="s">
        <v>84</v>
      </c>
      <c r="H38" s="20">
        <f t="shared" si="0"/>
        <v>62950.959000000003</v>
      </c>
      <c r="I38" s="24"/>
      <c r="J38" s="24">
        <f>январь!J38+февраль!J38+март!J38+апрель!J31+май!J38+июнь!J38+июль!J32+август!J38+сентябрь!J38+октябрь!J38+ноябрь!J38+декабрь!J38</f>
        <v>18065.464</v>
      </c>
      <c r="K38" s="24">
        <f>январь!K38+февраль!K38+март!K38+апрель!K31+май!K38+июнь!K38+июль!K32+август!K38+сентябрь!K38+октябрь!K38+ноябрь!K38+декабрь!K38</f>
        <v>31406.551000000003</v>
      </c>
      <c r="L38" s="24">
        <f>январь!L38+февраль!L38+март!L38+апрель!L31+май!L38+июнь!L38+июль!L32+август!L38+сентябрь!L38+октябрь!L38+ноябрь!L38+декабрь!L38</f>
        <v>13478.944000000001</v>
      </c>
      <c r="N38" s="16"/>
      <c r="O38" s="16"/>
      <c r="P38" s="16"/>
      <c r="Q38" s="16"/>
      <c r="R38" s="16"/>
      <c r="S38" s="16"/>
      <c r="T38" s="21" t="s">
        <v>28</v>
      </c>
    </row>
    <row r="39" spans="3:20" ht="12" customHeight="1" x14ac:dyDescent="0.25">
      <c r="D39" s="71" t="s">
        <v>85</v>
      </c>
      <c r="E39" s="76" t="s">
        <v>86</v>
      </c>
      <c r="F39" s="69" t="s">
        <v>27</v>
      </c>
      <c r="G39" s="69" t="s">
        <v>87</v>
      </c>
      <c r="H39" s="20">
        <f t="shared" si="0"/>
        <v>0</v>
      </c>
      <c r="I39" s="24"/>
      <c r="J39" s="24"/>
      <c r="K39" s="24"/>
      <c r="L39" s="24"/>
      <c r="N39" s="16"/>
      <c r="O39" s="16"/>
      <c r="P39" s="16"/>
      <c r="Q39" s="16"/>
      <c r="R39" s="16"/>
      <c r="S39" s="16"/>
      <c r="T39" s="21" t="s">
        <v>28</v>
      </c>
    </row>
    <row r="40" spans="3:20" ht="12" customHeight="1" x14ac:dyDescent="0.25">
      <c r="D40" s="71" t="s">
        <v>88</v>
      </c>
      <c r="E40" s="77" t="s">
        <v>89</v>
      </c>
      <c r="F40" s="69" t="s">
        <v>27</v>
      </c>
      <c r="G40" s="69" t="s">
        <v>90</v>
      </c>
      <c r="H40" s="20">
        <f t="shared" si="0"/>
        <v>0</v>
      </c>
      <c r="I40" s="24"/>
      <c r="J40" s="24"/>
      <c r="K40" s="24"/>
      <c r="L40" s="24"/>
      <c r="N40" s="16"/>
      <c r="O40" s="16"/>
      <c r="P40" s="16"/>
      <c r="Q40" s="16"/>
      <c r="R40" s="16"/>
      <c r="S40" s="16"/>
      <c r="T40" s="21" t="s">
        <v>28</v>
      </c>
    </row>
    <row r="41" spans="3:20" ht="12" customHeight="1" x14ac:dyDescent="0.25">
      <c r="D41" s="71" t="s">
        <v>91</v>
      </c>
      <c r="E41" s="75" t="s">
        <v>92</v>
      </c>
      <c r="F41" s="69" t="s">
        <v>27</v>
      </c>
      <c r="G41" s="69" t="s">
        <v>93</v>
      </c>
      <c r="H41" s="20">
        <f t="shared" si="0"/>
        <v>35656.364999999998</v>
      </c>
      <c r="I41" s="20">
        <f>SUM(I42:I44)</f>
        <v>0</v>
      </c>
      <c r="J41" s="20">
        <f>SUM(J42:J44)</f>
        <v>35656.364999999998</v>
      </c>
      <c r="K41" s="20">
        <f>SUM(K42:K44)</f>
        <v>0</v>
      </c>
      <c r="L41" s="20">
        <f>SUM(L42:L44)</f>
        <v>0</v>
      </c>
      <c r="N41" s="16"/>
      <c r="O41" s="16"/>
      <c r="P41" s="16"/>
      <c r="Q41" s="16"/>
      <c r="R41" s="16"/>
      <c r="S41" s="16"/>
      <c r="T41" s="21" t="s">
        <v>28</v>
      </c>
    </row>
    <row r="42" spans="3:20" ht="12" hidden="1" customHeight="1" x14ac:dyDescent="0.25">
      <c r="D42" s="74"/>
      <c r="E42" s="26"/>
      <c r="F42" s="73"/>
      <c r="G42" s="73"/>
      <c r="H42" s="28"/>
      <c r="I42" s="28"/>
      <c r="J42" s="28"/>
      <c r="K42" s="28"/>
      <c r="L42" s="29"/>
      <c r="N42" s="21" t="s">
        <v>33</v>
      </c>
      <c r="O42" s="16"/>
      <c r="P42" s="16"/>
      <c r="Q42" s="16"/>
      <c r="R42" s="16"/>
      <c r="S42" s="16"/>
      <c r="T42" s="16"/>
    </row>
    <row r="43" spans="3:20" s="1" customFormat="1" ht="12" customHeight="1" x14ac:dyDescent="0.15">
      <c r="C43" s="32" t="s">
        <v>43</v>
      </c>
      <c r="D43" s="71" t="str">
        <f>"4.3."&amp;N43</f>
        <v>4.3.1</v>
      </c>
      <c r="E43" s="79" t="s">
        <v>50</v>
      </c>
      <c r="F43" s="69" t="s">
        <v>27</v>
      </c>
      <c r="G43" s="69" t="s">
        <v>93</v>
      </c>
      <c r="H43" s="20">
        <f>SUM(I43:L43)</f>
        <v>35656.364999999998</v>
      </c>
      <c r="I43" s="24"/>
      <c r="J43" s="24">
        <f>январь!J43+февраль!J43+март!J43+апрель!J36+май!J43+июнь!J43+июль!J37+август!J43+сентябрь!J43+октябрь!J43+ноябрь!J43+декабрь!J43</f>
        <v>35656.364999999998</v>
      </c>
      <c r="K43" s="24"/>
      <c r="L43" s="24"/>
      <c r="N43" s="21" t="s">
        <v>25</v>
      </c>
      <c r="O43" s="34" t="s">
        <v>50</v>
      </c>
      <c r="P43" s="34" t="s">
        <v>52</v>
      </c>
      <c r="Q43" s="34" t="s">
        <v>53</v>
      </c>
      <c r="R43" s="34" t="s">
        <v>47</v>
      </c>
      <c r="S43" s="21" t="s">
        <v>48</v>
      </c>
      <c r="T43" s="21" t="s">
        <v>94</v>
      </c>
    </row>
    <row r="44" spans="3:20" ht="12" customHeight="1" x14ac:dyDescent="0.25">
      <c r="D44" s="72"/>
      <c r="E44" s="26" t="s">
        <v>34</v>
      </c>
      <c r="F44" s="73"/>
      <c r="G44" s="73"/>
      <c r="H44" s="28"/>
      <c r="I44" s="28"/>
      <c r="J44" s="28"/>
      <c r="K44" s="28"/>
      <c r="L44" s="29"/>
      <c r="N44" s="16"/>
      <c r="O44" s="16"/>
      <c r="P44" s="16"/>
      <c r="Q44" s="16"/>
      <c r="R44" s="16"/>
      <c r="S44" s="16"/>
      <c r="T44" s="31" t="s">
        <v>95</v>
      </c>
    </row>
    <row r="45" spans="3:20" ht="12" customHeight="1" x14ac:dyDescent="0.25">
      <c r="D45" s="71" t="s">
        <v>96</v>
      </c>
      <c r="E45" s="75" t="s">
        <v>97</v>
      </c>
      <c r="F45" s="69" t="s">
        <v>27</v>
      </c>
      <c r="G45" s="69" t="s">
        <v>98</v>
      </c>
      <c r="H45" s="20">
        <f t="shared" ref="H45:H53" si="1">SUM(I45:L45)</f>
        <v>0</v>
      </c>
      <c r="I45" s="24"/>
      <c r="J45" s="24"/>
      <c r="K45" s="24"/>
      <c r="L45" s="24"/>
      <c r="N45" s="16"/>
      <c r="O45" s="16"/>
      <c r="P45" s="16"/>
      <c r="Q45" s="16"/>
      <c r="R45" s="16"/>
      <c r="S45" s="16"/>
      <c r="T45" s="21" t="s">
        <v>28</v>
      </c>
    </row>
    <row r="46" spans="3:20" ht="12" customHeight="1" x14ac:dyDescent="0.25">
      <c r="D46" s="17" t="s">
        <v>99</v>
      </c>
      <c r="E46" s="18" t="s">
        <v>100</v>
      </c>
      <c r="F46" s="19" t="s">
        <v>27</v>
      </c>
      <c r="G46" s="19" t="s">
        <v>101</v>
      </c>
      <c r="H46" s="20">
        <f t="shared" si="1"/>
        <v>37018.835000000006</v>
      </c>
      <c r="I46" s="24">
        <f>I15-I49</f>
        <v>12396.202999999998</v>
      </c>
      <c r="J46" s="24">
        <f>J15-J35-J49</f>
        <v>10921.11200000001</v>
      </c>
      <c r="K46" s="24">
        <f>K15+K29-K35-K49</f>
        <v>13701.52</v>
      </c>
      <c r="L46" s="24"/>
      <c r="N46" s="16"/>
      <c r="O46" s="16"/>
      <c r="P46" s="16"/>
      <c r="Q46" s="16"/>
      <c r="R46" s="16"/>
      <c r="S46" s="16"/>
      <c r="T46" s="21" t="s">
        <v>28</v>
      </c>
    </row>
    <row r="47" spans="3:20" ht="12" customHeight="1" x14ac:dyDescent="0.25">
      <c r="D47" s="17" t="s">
        <v>102</v>
      </c>
      <c r="E47" s="18" t="s">
        <v>103</v>
      </c>
      <c r="F47" s="19" t="s">
        <v>27</v>
      </c>
      <c r="G47" s="19" t="s">
        <v>104</v>
      </c>
      <c r="H47" s="20">
        <f t="shared" si="1"/>
        <v>0</v>
      </c>
      <c r="I47" s="24"/>
      <c r="J47" s="24"/>
      <c r="K47" s="24"/>
      <c r="L47" s="24"/>
      <c r="N47" s="16"/>
      <c r="O47" s="16"/>
      <c r="P47" s="16"/>
      <c r="Q47" s="16"/>
      <c r="R47" s="16"/>
      <c r="S47" s="16"/>
      <c r="T47" s="21" t="s">
        <v>28</v>
      </c>
    </row>
    <row r="48" spans="3:20" ht="12" customHeight="1" x14ac:dyDescent="0.25">
      <c r="D48" s="17" t="s">
        <v>105</v>
      </c>
      <c r="E48" s="18" t="s">
        <v>106</v>
      </c>
      <c r="F48" s="19" t="s">
        <v>27</v>
      </c>
      <c r="G48" s="19" t="s">
        <v>107</v>
      </c>
      <c r="H48" s="20">
        <f t="shared" si="1"/>
        <v>0</v>
      </c>
      <c r="I48" s="24"/>
      <c r="J48" s="24"/>
      <c r="K48" s="24"/>
      <c r="L48" s="24"/>
      <c r="N48" s="16"/>
      <c r="O48" s="16"/>
      <c r="P48" s="16"/>
      <c r="Q48" s="16"/>
      <c r="R48" s="16"/>
      <c r="S48" s="16"/>
      <c r="T48" s="21" t="s">
        <v>28</v>
      </c>
    </row>
    <row r="49" spans="3:20" s="2" customFormat="1" ht="12" customHeight="1" x14ac:dyDescent="0.25">
      <c r="C49" s="1"/>
      <c r="D49" s="17" t="s">
        <v>108</v>
      </c>
      <c r="E49" s="18" t="s">
        <v>109</v>
      </c>
      <c r="F49" s="19" t="s">
        <v>27</v>
      </c>
      <c r="G49" s="19" t="s">
        <v>110</v>
      </c>
      <c r="H49" s="20">
        <f t="shared" si="1"/>
        <v>2545.5390000000002</v>
      </c>
      <c r="I49" s="24">
        <f>январь!I49+февраль!I49+март!I49+апрель!I42+май!I49+июнь!I49+июль!I43+август!I49+сентябрь!I49+октябрь!I49+ноябрь!I49+декабрь!I49</f>
        <v>420.16899999999993</v>
      </c>
      <c r="J49" s="24">
        <f>январь!J49+февраль!J49+март!J49+апрель!J42+май!J49+июнь!J49+июль!J43+август!J49+сентябрь!J49+октябрь!J49+ноябрь!J49+декабрь!J49</f>
        <v>966.41700000000003</v>
      </c>
      <c r="K49" s="24">
        <f>январь!K49+февраль!K49+март!K49+апрель!K42+май!K49+июнь!K49+июль!K43+август!K49+сентябрь!K49+октябрь!K49+ноябрь!K49+декабрь!K49</f>
        <v>936.37700000000018</v>
      </c>
      <c r="L49" s="24">
        <f>январь!L49+февраль!L49+март!L49+апрель!L42+май!L49+июнь!L49+июль!L43+август!L49+сентябрь!L49+октябрь!L49+ноябрь!L49+декабрь!L49</f>
        <v>222.57599999999999</v>
      </c>
      <c r="M49" s="1"/>
      <c r="N49" s="16"/>
      <c r="O49" s="16"/>
      <c r="P49" s="16"/>
      <c r="Q49" s="16"/>
      <c r="R49" s="16"/>
      <c r="S49" s="16"/>
      <c r="T49" s="21" t="s">
        <v>28</v>
      </c>
    </row>
    <row r="50" spans="3:20" s="2" customFormat="1" ht="12" customHeight="1" x14ac:dyDescent="0.25">
      <c r="C50" s="1"/>
      <c r="D50" s="71" t="s">
        <v>111</v>
      </c>
      <c r="E50" s="75" t="s">
        <v>112</v>
      </c>
      <c r="F50" s="69" t="s">
        <v>27</v>
      </c>
      <c r="G50" s="69" t="s">
        <v>113</v>
      </c>
      <c r="H50" s="20">
        <f t="shared" si="1"/>
        <v>0</v>
      </c>
      <c r="I50" s="24"/>
      <c r="J50" s="24"/>
      <c r="K50" s="24"/>
      <c r="L50" s="24"/>
      <c r="M50" s="1"/>
      <c r="N50" s="16"/>
      <c r="O50" s="16"/>
      <c r="P50" s="16"/>
      <c r="Q50" s="16"/>
      <c r="R50" s="16"/>
      <c r="S50" s="16"/>
      <c r="T50" s="21" t="s">
        <v>28</v>
      </c>
    </row>
    <row r="51" spans="3:20" s="2" customFormat="1" ht="12" customHeight="1" x14ac:dyDescent="0.25">
      <c r="C51" s="1"/>
      <c r="D51" s="17" t="s">
        <v>114</v>
      </c>
      <c r="E51" s="18" t="s">
        <v>115</v>
      </c>
      <c r="F51" s="19" t="s">
        <v>27</v>
      </c>
      <c r="G51" s="19" t="s">
        <v>116</v>
      </c>
      <c r="H51" s="20">
        <f t="shared" si="1"/>
        <v>2199.9309999999996</v>
      </c>
      <c r="I51" s="24"/>
      <c r="J51" s="24">
        <f>январь!J51+февраль!J51+март!J51+апрель!J44+май!J51+июнь!J51+июль!J45+август!J51+сентябрь!J51+октябрь!J51+ноябрь!J51+декабрь!J51</f>
        <v>497.17735759999999</v>
      </c>
      <c r="K51" s="24">
        <f>январь!K51+февраль!K51+март!K51+апрель!K44+май!K51+июнь!K51+июль!K45+август!K51+сентябрь!K51+октябрь!K51+ноябрь!K51+декабрь!K51</f>
        <v>966.90964159999987</v>
      </c>
      <c r="L51" s="24">
        <f>январь!L51+февраль!L51+март!L51+апрель!L44+май!L51+июнь!L51+июль!L45+август!L51+сентябрь!L51+октябрь!L51+ноябрь!L51+декабрь!L51</f>
        <v>735.8440008</v>
      </c>
      <c r="M51" s="1"/>
      <c r="N51" s="16"/>
      <c r="O51" s="16"/>
      <c r="P51" s="16"/>
      <c r="Q51" s="16"/>
      <c r="R51" s="16"/>
      <c r="S51" s="16"/>
      <c r="T51" s="21" t="s">
        <v>28</v>
      </c>
    </row>
    <row r="52" spans="3:20" s="2" customFormat="1" ht="24" customHeight="1" x14ac:dyDescent="0.25">
      <c r="C52" s="1"/>
      <c r="D52" s="17" t="s">
        <v>117</v>
      </c>
      <c r="E52" s="18" t="s">
        <v>118</v>
      </c>
      <c r="F52" s="19" t="s">
        <v>27</v>
      </c>
      <c r="G52" s="19" t="s">
        <v>119</v>
      </c>
      <c r="H52" s="20">
        <f t="shared" si="1"/>
        <v>345.60800000000029</v>
      </c>
      <c r="I52" s="20">
        <f>I49-I51</f>
        <v>420.16899999999993</v>
      </c>
      <c r="J52" s="20">
        <f>J49-J51</f>
        <v>469.23964240000004</v>
      </c>
      <c r="K52" s="20">
        <f>K49-K51</f>
        <v>-30.532641599999693</v>
      </c>
      <c r="L52" s="20">
        <f>L49-L51</f>
        <v>-513.26800079999998</v>
      </c>
      <c r="M52" s="1"/>
      <c r="N52" s="16"/>
      <c r="O52" s="16"/>
      <c r="P52" s="16"/>
      <c r="Q52" s="16"/>
      <c r="R52" s="16"/>
      <c r="S52" s="16"/>
      <c r="T52" s="21" t="s">
        <v>28</v>
      </c>
    </row>
    <row r="53" spans="3:20" s="2" customFormat="1" ht="12" customHeight="1" x14ac:dyDescent="0.25">
      <c r="C53" s="1"/>
      <c r="D53" s="17" t="s">
        <v>120</v>
      </c>
      <c r="E53" s="18" t="s">
        <v>121</v>
      </c>
      <c r="F53" s="19" t="s">
        <v>27</v>
      </c>
      <c r="G53" s="19" t="s">
        <v>122</v>
      </c>
      <c r="H53" s="20">
        <f t="shared" si="1"/>
        <v>0</v>
      </c>
      <c r="I53" s="20">
        <f>SUM(I15,I29,I34)-SUM(I35,I46:I49)</f>
        <v>0</v>
      </c>
      <c r="J53" s="20">
        <f>SUM(J15,J29,J34)-SUM(J35,J46:J49)</f>
        <v>0</v>
      </c>
      <c r="K53" s="20">
        <f>SUM(K15,K29,K34)-SUM(K35,K46:K49)</f>
        <v>0</v>
      </c>
      <c r="L53" s="20">
        <f>SUM(L15,L29,L34)-SUM(L35,L46:L49)</f>
        <v>0</v>
      </c>
      <c r="M53" s="1"/>
      <c r="N53" s="16"/>
      <c r="O53" s="16"/>
      <c r="P53" s="16"/>
      <c r="Q53" s="16"/>
      <c r="R53" s="16"/>
      <c r="S53" s="16"/>
      <c r="T53" s="21" t="s">
        <v>28</v>
      </c>
    </row>
    <row r="54" spans="3:20" s="2" customFormat="1" ht="18" customHeight="1" x14ac:dyDescent="0.25">
      <c r="C54" s="1"/>
      <c r="D54" s="64" t="s">
        <v>123</v>
      </c>
      <c r="E54" s="65"/>
      <c r="F54" s="65"/>
      <c r="G54" s="13"/>
      <c r="H54" s="14"/>
      <c r="I54" s="14"/>
      <c r="J54" s="14"/>
      <c r="K54" s="14"/>
      <c r="L54" s="15"/>
      <c r="M54" s="1"/>
      <c r="N54" s="16"/>
      <c r="O54" s="16"/>
      <c r="P54" s="16"/>
      <c r="Q54" s="16"/>
      <c r="R54" s="16"/>
      <c r="S54" s="16"/>
      <c r="T54" s="16"/>
    </row>
    <row r="55" spans="3:20" s="2" customFormat="1" ht="12" customHeight="1" x14ac:dyDescent="0.25">
      <c r="C55" s="1"/>
      <c r="D55" s="17" t="s">
        <v>124</v>
      </c>
      <c r="E55" s="18" t="s">
        <v>26</v>
      </c>
      <c r="F55" s="19" t="s">
        <v>125</v>
      </c>
      <c r="G55" s="19" t="s">
        <v>126</v>
      </c>
      <c r="H55" s="20">
        <f>SUM(I55:L55)</f>
        <v>11.547130479452056</v>
      </c>
      <c r="I55" s="20">
        <f>SUM(I56,I57,I60,I63)</f>
        <v>1.4630561643835613</v>
      </c>
      <c r="J55" s="20">
        <f>SUM(J56,J57,J60,J63)</f>
        <v>7.4896527397260284</v>
      </c>
      <c r="K55" s="20">
        <f>SUM(K56,K57,K60,K63)</f>
        <v>2.5944215753424653</v>
      </c>
      <c r="L55" s="20">
        <f>SUM(L56,L57,L60,L63)</f>
        <v>0</v>
      </c>
      <c r="M55" s="1"/>
      <c r="N55" s="16"/>
      <c r="O55" s="16"/>
      <c r="P55" s="16"/>
      <c r="Q55" s="16"/>
      <c r="R55" s="16"/>
      <c r="S55" s="16"/>
      <c r="T55" s="21" t="s">
        <v>28</v>
      </c>
    </row>
    <row r="56" spans="3:20" s="2" customFormat="1" ht="12" customHeight="1" x14ac:dyDescent="0.25">
      <c r="C56" s="1"/>
      <c r="D56" s="71" t="s">
        <v>127</v>
      </c>
      <c r="E56" s="75" t="s">
        <v>30</v>
      </c>
      <c r="F56" s="69" t="s">
        <v>125</v>
      </c>
      <c r="G56" s="69" t="s">
        <v>128</v>
      </c>
      <c r="H56" s="20">
        <f>SUM(I56:L56)</f>
        <v>0</v>
      </c>
      <c r="I56" s="24"/>
      <c r="J56" s="24"/>
      <c r="K56" s="24"/>
      <c r="L56" s="24"/>
      <c r="M56" s="1"/>
      <c r="N56" s="16"/>
      <c r="O56" s="16"/>
      <c r="P56" s="16"/>
      <c r="Q56" s="16"/>
      <c r="R56" s="16"/>
      <c r="S56" s="16"/>
      <c r="T56" s="21" t="s">
        <v>28</v>
      </c>
    </row>
    <row r="57" spans="3:20" s="2" customFormat="1" ht="12" customHeight="1" x14ac:dyDescent="0.25">
      <c r="C57" s="1"/>
      <c r="D57" s="71" t="s">
        <v>129</v>
      </c>
      <c r="E57" s="75" t="s">
        <v>32</v>
      </c>
      <c r="F57" s="69" t="s">
        <v>125</v>
      </c>
      <c r="G57" s="69" t="s">
        <v>130</v>
      </c>
      <c r="H57" s="20">
        <f>SUM(I57:L57)</f>
        <v>0</v>
      </c>
      <c r="I57" s="20">
        <f>SUM(I58:I59)</f>
        <v>0</v>
      </c>
      <c r="J57" s="20">
        <f>SUM(J58:J59)</f>
        <v>0</v>
      </c>
      <c r="K57" s="20">
        <f>SUM(K58:K59)</f>
        <v>0</v>
      </c>
      <c r="L57" s="20">
        <f>SUM(L58:L59)</f>
        <v>0</v>
      </c>
      <c r="M57" s="1"/>
      <c r="N57" s="16"/>
      <c r="O57" s="16"/>
      <c r="P57" s="16"/>
      <c r="Q57" s="16"/>
      <c r="R57" s="16"/>
      <c r="S57" s="16"/>
      <c r="T57" s="21" t="s">
        <v>28</v>
      </c>
    </row>
    <row r="58" spans="3:20" s="2" customFormat="1" ht="12" hidden="1" customHeight="1" x14ac:dyDescent="0.25">
      <c r="C58" s="1"/>
      <c r="D58" s="74"/>
      <c r="E58" s="26"/>
      <c r="F58" s="73"/>
      <c r="G58" s="73"/>
      <c r="H58" s="28"/>
      <c r="I58" s="28"/>
      <c r="J58" s="28"/>
      <c r="K58" s="28"/>
      <c r="L58" s="29"/>
      <c r="M58" s="1"/>
      <c r="N58" s="21" t="s">
        <v>33</v>
      </c>
      <c r="O58" s="16"/>
      <c r="P58" s="16"/>
      <c r="Q58" s="16"/>
      <c r="R58" s="16"/>
      <c r="S58" s="16"/>
      <c r="T58" s="16"/>
    </row>
    <row r="59" spans="3:20" s="2" customFormat="1" ht="12" customHeight="1" x14ac:dyDescent="0.25">
      <c r="C59" s="1"/>
      <c r="D59" s="72"/>
      <c r="E59" s="26" t="s">
        <v>34</v>
      </c>
      <c r="F59" s="73"/>
      <c r="G59" s="73"/>
      <c r="H59" s="28"/>
      <c r="I59" s="28"/>
      <c r="J59" s="28"/>
      <c r="K59" s="28"/>
      <c r="L59" s="29"/>
      <c r="M59" s="1"/>
      <c r="N59" s="16"/>
      <c r="O59" s="16"/>
      <c r="P59" s="16"/>
      <c r="Q59" s="16"/>
      <c r="R59" s="16"/>
      <c r="S59" s="16"/>
      <c r="T59" s="31" t="s">
        <v>131</v>
      </c>
    </row>
    <row r="60" spans="3:20" s="2" customFormat="1" ht="12" customHeight="1" x14ac:dyDescent="0.25">
      <c r="C60" s="1"/>
      <c r="D60" s="71" t="s">
        <v>132</v>
      </c>
      <c r="E60" s="75" t="s">
        <v>37</v>
      </c>
      <c r="F60" s="69" t="s">
        <v>125</v>
      </c>
      <c r="G60" s="69" t="s">
        <v>133</v>
      </c>
      <c r="H60" s="20">
        <f>SUM(I60:L60)</f>
        <v>0</v>
      </c>
      <c r="I60" s="20">
        <f>SUM(I61:I62)</f>
        <v>0</v>
      </c>
      <c r="J60" s="20">
        <f>SUM(J61:J62)</f>
        <v>0</v>
      </c>
      <c r="K60" s="20">
        <f>SUM(K61:K62)</f>
        <v>0</v>
      </c>
      <c r="L60" s="20">
        <f>SUM(L61:L62)</f>
        <v>0</v>
      </c>
      <c r="M60" s="1"/>
      <c r="N60" s="16"/>
      <c r="O60" s="16"/>
      <c r="P60" s="16"/>
      <c r="Q60" s="16"/>
      <c r="R60" s="16"/>
      <c r="S60" s="16"/>
      <c r="T60" s="21" t="s">
        <v>28</v>
      </c>
    </row>
    <row r="61" spans="3:20" s="2" customFormat="1" ht="12" hidden="1" customHeight="1" x14ac:dyDescent="0.25">
      <c r="C61" s="1"/>
      <c r="D61" s="74"/>
      <c r="E61" s="26"/>
      <c r="F61" s="73"/>
      <c r="G61" s="73"/>
      <c r="H61" s="28"/>
      <c r="I61" s="28"/>
      <c r="J61" s="28"/>
      <c r="K61" s="28"/>
      <c r="L61" s="29"/>
      <c r="M61" s="1"/>
      <c r="N61" s="21" t="s">
        <v>33</v>
      </c>
      <c r="O61" s="16"/>
      <c r="P61" s="16"/>
      <c r="Q61" s="16"/>
      <c r="R61" s="16"/>
      <c r="S61" s="16"/>
      <c r="T61" s="16"/>
    </row>
    <row r="62" spans="3:20" s="2" customFormat="1" ht="12" customHeight="1" x14ac:dyDescent="0.25">
      <c r="C62" s="1"/>
      <c r="D62" s="72"/>
      <c r="E62" s="26" t="s">
        <v>34</v>
      </c>
      <c r="F62" s="73"/>
      <c r="G62" s="73"/>
      <c r="H62" s="28"/>
      <c r="I62" s="28"/>
      <c r="J62" s="28"/>
      <c r="K62" s="28"/>
      <c r="L62" s="29"/>
      <c r="M62" s="1"/>
      <c r="N62" s="16"/>
      <c r="O62" s="16"/>
      <c r="P62" s="16"/>
      <c r="Q62" s="16"/>
      <c r="R62" s="16"/>
      <c r="S62" s="16"/>
      <c r="T62" s="31" t="s">
        <v>134</v>
      </c>
    </row>
    <row r="63" spans="3:20" s="2" customFormat="1" ht="12" customHeight="1" x14ac:dyDescent="0.25">
      <c r="C63" s="1"/>
      <c r="D63" s="71" t="s">
        <v>135</v>
      </c>
      <c r="E63" s="75" t="s">
        <v>41</v>
      </c>
      <c r="F63" s="69" t="s">
        <v>125</v>
      </c>
      <c r="G63" s="69" t="s">
        <v>136</v>
      </c>
      <c r="H63" s="20">
        <f>SUM(I63:L63)</f>
        <v>11.547130479452056</v>
      </c>
      <c r="I63" s="20">
        <f>SUM(I64:I68)</f>
        <v>1.4630561643835613</v>
      </c>
      <c r="J63" s="20">
        <f>SUM(J64:J68)</f>
        <v>7.4896527397260284</v>
      </c>
      <c r="K63" s="20">
        <f>SUM(K64:K68)</f>
        <v>2.5944215753424653</v>
      </c>
      <c r="L63" s="20">
        <f>SUM(L64:L68)</f>
        <v>0</v>
      </c>
      <c r="M63" s="1"/>
      <c r="N63" s="16"/>
      <c r="O63" s="16"/>
      <c r="P63" s="16"/>
      <c r="Q63" s="16"/>
      <c r="R63" s="16"/>
      <c r="S63" s="16"/>
      <c r="T63" s="21" t="s">
        <v>28</v>
      </c>
    </row>
    <row r="64" spans="3:20" s="2" customFormat="1" ht="12" hidden="1" customHeight="1" x14ac:dyDescent="0.25">
      <c r="C64" s="1"/>
      <c r="D64" s="74"/>
      <c r="E64" s="26"/>
      <c r="F64" s="73"/>
      <c r="G64" s="73"/>
      <c r="H64" s="28"/>
      <c r="I64" s="28"/>
      <c r="J64" s="28"/>
      <c r="K64" s="28"/>
      <c r="L64" s="29"/>
      <c r="M64" s="1"/>
      <c r="N64" s="21" t="s">
        <v>33</v>
      </c>
      <c r="O64" s="16"/>
      <c r="P64" s="16"/>
      <c r="Q64" s="16"/>
      <c r="R64" s="16"/>
      <c r="S64" s="16"/>
      <c r="T64" s="16"/>
    </row>
    <row r="65" spans="3:20" s="1" customFormat="1" ht="12" customHeight="1" x14ac:dyDescent="0.15">
      <c r="C65" s="32" t="s">
        <v>43</v>
      </c>
      <c r="D65" s="71" t="str">
        <f>"12.4."&amp;N65</f>
        <v>12.4.1</v>
      </c>
      <c r="E65" s="79" t="s">
        <v>44</v>
      </c>
      <c r="F65" s="69" t="s">
        <v>125</v>
      </c>
      <c r="G65" s="69" t="s">
        <v>136</v>
      </c>
      <c r="H65" s="20">
        <f>SUM(I65:L65)</f>
        <v>10.830224429223746</v>
      </c>
      <c r="I65" s="24">
        <f>I25/8760</f>
        <v>1.4630561643835613</v>
      </c>
      <c r="J65" s="24">
        <f t="shared" ref="J65:K65" si="2">J25/8760</f>
        <v>7.4896527397260284</v>
      </c>
      <c r="K65" s="24">
        <f t="shared" si="2"/>
        <v>1.8775155251141549</v>
      </c>
      <c r="L65" s="24"/>
      <c r="N65" s="21" t="s">
        <v>25</v>
      </c>
      <c r="O65" s="34" t="s">
        <v>44</v>
      </c>
      <c r="P65" s="34" t="s">
        <v>45</v>
      </c>
      <c r="Q65" s="34" t="s">
        <v>46</v>
      </c>
      <c r="R65" s="34" t="s">
        <v>47</v>
      </c>
      <c r="S65" s="21" t="s">
        <v>48</v>
      </c>
      <c r="T65" s="21" t="s">
        <v>137</v>
      </c>
    </row>
    <row r="66" spans="3:20" s="1" customFormat="1" ht="12" customHeight="1" x14ac:dyDescent="0.15">
      <c r="C66" s="32" t="s">
        <v>43</v>
      </c>
      <c r="D66" s="71" t="str">
        <f>"12.4."&amp;N66</f>
        <v>12.4.2</v>
      </c>
      <c r="E66" s="79" t="s">
        <v>50</v>
      </c>
      <c r="F66" s="69" t="s">
        <v>125</v>
      </c>
      <c r="G66" s="69" t="s">
        <v>136</v>
      </c>
      <c r="H66" s="20">
        <f>SUM(I66:L66)</f>
        <v>0.49852694063926944</v>
      </c>
      <c r="I66" s="24"/>
      <c r="J66" s="24"/>
      <c r="K66" s="24">
        <f t="shared" ref="K66" si="3">K26/8760</f>
        <v>0.49852694063926944</v>
      </c>
      <c r="L66" s="24"/>
      <c r="N66" s="21" t="s">
        <v>51</v>
      </c>
      <c r="O66" s="34" t="s">
        <v>50</v>
      </c>
      <c r="P66" s="34" t="s">
        <v>52</v>
      </c>
      <c r="Q66" s="34" t="s">
        <v>53</v>
      </c>
      <c r="R66" s="34" t="s">
        <v>47</v>
      </c>
      <c r="S66" s="21" t="s">
        <v>48</v>
      </c>
      <c r="T66" s="21" t="s">
        <v>137</v>
      </c>
    </row>
    <row r="67" spans="3:20" s="1" customFormat="1" ht="12" customHeight="1" x14ac:dyDescent="0.15">
      <c r="C67" s="32" t="s">
        <v>43</v>
      </c>
      <c r="D67" s="71" t="str">
        <f>"12.4."&amp;N67</f>
        <v>12.4.3</v>
      </c>
      <c r="E67" s="79" t="s">
        <v>54</v>
      </c>
      <c r="F67" s="69" t="s">
        <v>125</v>
      </c>
      <c r="G67" s="69" t="s">
        <v>136</v>
      </c>
      <c r="H67" s="20">
        <f>SUM(I67:L67)</f>
        <v>0.21837910958904108</v>
      </c>
      <c r="I67" s="24"/>
      <c r="J67" s="24"/>
      <c r="K67" s="24">
        <f t="shared" ref="K67" si="4">K27/8760</f>
        <v>0.21837910958904108</v>
      </c>
      <c r="L67" s="24"/>
      <c r="N67" s="21" t="s">
        <v>55</v>
      </c>
      <c r="O67" s="34" t="s">
        <v>54</v>
      </c>
      <c r="P67" s="34" t="s">
        <v>56</v>
      </c>
      <c r="Q67" s="34" t="s">
        <v>57</v>
      </c>
      <c r="R67" s="34" t="s">
        <v>58</v>
      </c>
      <c r="S67" s="21" t="s">
        <v>48</v>
      </c>
      <c r="T67" s="21" t="s">
        <v>137</v>
      </c>
    </row>
    <row r="68" spans="3:20" ht="12" customHeight="1" x14ac:dyDescent="0.25">
      <c r="D68" s="72"/>
      <c r="E68" s="26" t="s">
        <v>34</v>
      </c>
      <c r="F68" s="73"/>
      <c r="G68" s="73"/>
      <c r="H68" s="28"/>
      <c r="I68" s="28"/>
      <c r="J68" s="28"/>
      <c r="K68" s="28"/>
      <c r="L68" s="29"/>
      <c r="N68" s="16"/>
      <c r="O68" s="16"/>
      <c r="P68" s="16"/>
      <c r="Q68" s="16"/>
      <c r="R68" s="16"/>
      <c r="S68" s="16"/>
      <c r="T68" s="31" t="s">
        <v>138</v>
      </c>
    </row>
    <row r="69" spans="3:20" ht="12" customHeight="1" x14ac:dyDescent="0.25">
      <c r="D69" s="17" t="s">
        <v>139</v>
      </c>
      <c r="E69" s="18" t="s">
        <v>60</v>
      </c>
      <c r="F69" s="19" t="s">
        <v>125</v>
      </c>
      <c r="G69" s="19" t="s">
        <v>140</v>
      </c>
      <c r="H69" s="20">
        <f t="shared" ref="H69:H81" si="5">SUM(I69:L69)</f>
        <v>4.2258944063926949</v>
      </c>
      <c r="I69" s="20">
        <f>SUM(I71,I72,I73)</f>
        <v>0</v>
      </c>
      <c r="J69" s="20">
        <f>SUM(J70,J72,J73)</f>
        <v>0</v>
      </c>
      <c r="K69" s="20">
        <f>SUM(K70,K71,K73)</f>
        <v>2.6617939497716905</v>
      </c>
      <c r="L69" s="20">
        <f>SUM(L70,L71,L72)</f>
        <v>1.5641004566210046</v>
      </c>
      <c r="N69" s="16"/>
      <c r="O69" s="16"/>
      <c r="P69" s="16"/>
      <c r="Q69" s="16"/>
      <c r="R69" s="16"/>
      <c r="S69" s="16"/>
      <c r="T69" s="21" t="s">
        <v>28</v>
      </c>
    </row>
    <row r="70" spans="3:20" ht="12" customHeight="1" x14ac:dyDescent="0.25">
      <c r="D70" s="71" t="s">
        <v>141</v>
      </c>
      <c r="E70" s="75" t="s">
        <v>20</v>
      </c>
      <c r="F70" s="69" t="s">
        <v>125</v>
      </c>
      <c r="G70" s="69" t="s">
        <v>142</v>
      </c>
      <c r="H70" s="20">
        <f t="shared" si="5"/>
        <v>1.4150916666666664</v>
      </c>
      <c r="I70" s="35"/>
      <c r="J70" s="24"/>
      <c r="K70" s="24">
        <f>K30/8760</f>
        <v>1.4150916666666664</v>
      </c>
      <c r="L70" s="24"/>
      <c r="N70" s="16"/>
      <c r="O70" s="16"/>
      <c r="P70" s="16"/>
      <c r="Q70" s="16"/>
      <c r="R70" s="16"/>
      <c r="S70" s="16"/>
      <c r="T70" s="21" t="s">
        <v>28</v>
      </c>
    </row>
    <row r="71" spans="3:20" ht="12" customHeight="1" x14ac:dyDescent="0.25">
      <c r="D71" s="71" t="s">
        <v>143</v>
      </c>
      <c r="E71" s="75" t="s">
        <v>21</v>
      </c>
      <c r="F71" s="69" t="s">
        <v>125</v>
      </c>
      <c r="G71" s="69" t="s">
        <v>144</v>
      </c>
      <c r="H71" s="20">
        <f t="shared" si="5"/>
        <v>1.2467022831050241</v>
      </c>
      <c r="I71" s="24"/>
      <c r="J71" s="35"/>
      <c r="K71" s="24">
        <f>K31/8760</f>
        <v>1.2467022831050241</v>
      </c>
      <c r="L71" s="24"/>
      <c r="N71" s="16"/>
      <c r="O71" s="16"/>
      <c r="P71" s="16"/>
      <c r="Q71" s="16"/>
      <c r="R71" s="16"/>
      <c r="S71" s="16"/>
      <c r="T71" s="21" t="s">
        <v>28</v>
      </c>
    </row>
    <row r="72" spans="3:20" ht="12" customHeight="1" x14ac:dyDescent="0.25">
      <c r="D72" s="71" t="s">
        <v>145</v>
      </c>
      <c r="E72" s="75" t="s">
        <v>22</v>
      </c>
      <c r="F72" s="69" t="s">
        <v>125</v>
      </c>
      <c r="G72" s="69" t="s">
        <v>146</v>
      </c>
      <c r="H72" s="20">
        <f t="shared" si="5"/>
        <v>1.5641004566210046</v>
      </c>
      <c r="I72" s="24"/>
      <c r="J72" s="24"/>
      <c r="K72" s="35"/>
      <c r="L72" s="24">
        <f>L32/8760</f>
        <v>1.5641004566210046</v>
      </c>
      <c r="N72" s="16"/>
      <c r="O72" s="16"/>
      <c r="P72" s="16"/>
      <c r="Q72" s="16"/>
      <c r="R72" s="16"/>
      <c r="S72" s="16"/>
      <c r="T72" s="21" t="s">
        <v>28</v>
      </c>
    </row>
    <row r="73" spans="3:20" ht="12" customHeight="1" x14ac:dyDescent="0.25">
      <c r="D73" s="71" t="s">
        <v>147</v>
      </c>
      <c r="E73" s="75" t="s">
        <v>69</v>
      </c>
      <c r="F73" s="69" t="s">
        <v>125</v>
      </c>
      <c r="G73" s="69" t="s">
        <v>148</v>
      </c>
      <c r="H73" s="20">
        <f t="shared" si="5"/>
        <v>0</v>
      </c>
      <c r="I73" s="24"/>
      <c r="J73" s="24"/>
      <c r="K73" s="24"/>
      <c r="L73" s="35"/>
      <c r="N73" s="16"/>
      <c r="O73" s="16"/>
      <c r="P73" s="16"/>
      <c r="Q73" s="16"/>
      <c r="R73" s="16"/>
      <c r="S73" s="16"/>
      <c r="T73" s="21" t="s">
        <v>28</v>
      </c>
    </row>
    <row r="74" spans="3:20" ht="12" customHeight="1" x14ac:dyDescent="0.25">
      <c r="D74" s="17" t="s">
        <v>149</v>
      </c>
      <c r="E74" s="18" t="s">
        <v>71</v>
      </c>
      <c r="F74" s="19" t="s">
        <v>125</v>
      </c>
      <c r="G74" s="19" t="s">
        <v>150</v>
      </c>
      <c r="H74" s="20">
        <f t="shared" si="5"/>
        <v>0</v>
      </c>
      <c r="I74" s="24"/>
      <c r="J74" s="24"/>
      <c r="K74" s="24"/>
      <c r="L74" s="24"/>
      <c r="N74" s="16"/>
      <c r="O74" s="16"/>
      <c r="P74" s="16"/>
      <c r="Q74" s="16"/>
      <c r="R74" s="16"/>
      <c r="S74" s="16"/>
      <c r="T74" s="21" t="s">
        <v>28</v>
      </c>
    </row>
    <row r="75" spans="3:20" ht="12" customHeight="1" x14ac:dyDescent="0.25">
      <c r="D75" s="17" t="s">
        <v>151</v>
      </c>
      <c r="E75" s="18" t="s">
        <v>74</v>
      </c>
      <c r="F75" s="19" t="s">
        <v>125</v>
      </c>
      <c r="G75" s="19" t="s">
        <v>152</v>
      </c>
      <c r="H75" s="20">
        <f t="shared" si="5"/>
        <v>11.256543835616439</v>
      </c>
      <c r="I75" s="20">
        <f>SUM(I76,I78,I81,I85)</f>
        <v>0</v>
      </c>
      <c r="J75" s="20">
        <f>SUM(J76,J78,J81,J85)</f>
        <v>6.1326288812785386</v>
      </c>
      <c r="K75" s="20">
        <f>SUM(K76,K78,K81,K85)</f>
        <v>3.5852227168949775</v>
      </c>
      <c r="L75" s="20">
        <f>SUM(L76,L78,L81,L85)</f>
        <v>1.5386922374429226</v>
      </c>
      <c r="N75" s="16"/>
      <c r="O75" s="16"/>
      <c r="P75" s="16"/>
      <c r="Q75" s="16"/>
      <c r="R75" s="16"/>
      <c r="S75" s="16"/>
      <c r="T75" s="21" t="s">
        <v>28</v>
      </c>
    </row>
    <row r="76" spans="3:20" ht="24" customHeight="1" x14ac:dyDescent="0.25">
      <c r="D76" s="71" t="s">
        <v>153</v>
      </c>
      <c r="E76" s="75" t="s">
        <v>77</v>
      </c>
      <c r="F76" s="69" t="s">
        <v>125</v>
      </c>
      <c r="G76" s="69" t="s">
        <v>154</v>
      </c>
      <c r="H76" s="20">
        <f t="shared" si="5"/>
        <v>0</v>
      </c>
      <c r="I76" s="24"/>
      <c r="J76" s="24"/>
      <c r="K76" s="24"/>
      <c r="L76" s="24"/>
      <c r="N76" s="16"/>
      <c r="O76" s="16"/>
      <c r="P76" s="16"/>
      <c r="Q76" s="16"/>
      <c r="R76" s="16"/>
      <c r="S76" s="16"/>
      <c r="T76" s="21" t="s">
        <v>28</v>
      </c>
    </row>
    <row r="77" spans="3:20" ht="12" customHeight="1" x14ac:dyDescent="0.25">
      <c r="D77" s="71" t="s">
        <v>155</v>
      </c>
      <c r="E77" s="76" t="s">
        <v>80</v>
      </c>
      <c r="F77" s="69" t="s">
        <v>125</v>
      </c>
      <c r="G77" s="69" t="s">
        <v>156</v>
      </c>
      <c r="H77" s="20">
        <f t="shared" si="5"/>
        <v>0</v>
      </c>
      <c r="I77" s="24"/>
      <c r="J77" s="24"/>
      <c r="K77" s="24"/>
      <c r="L77" s="24"/>
      <c r="N77" s="16"/>
      <c r="O77" s="16"/>
      <c r="P77" s="16"/>
      <c r="Q77" s="16"/>
      <c r="R77" s="16"/>
      <c r="S77" s="16"/>
      <c r="T77" s="21" t="s">
        <v>28</v>
      </c>
    </row>
    <row r="78" spans="3:20" ht="12" customHeight="1" x14ac:dyDescent="0.25">
      <c r="D78" s="71" t="s">
        <v>157</v>
      </c>
      <c r="E78" s="75" t="s">
        <v>83</v>
      </c>
      <c r="F78" s="69" t="s">
        <v>125</v>
      </c>
      <c r="G78" s="69" t="s">
        <v>158</v>
      </c>
      <c r="H78" s="20">
        <f t="shared" si="5"/>
        <v>7.1861825342465755</v>
      </c>
      <c r="I78" s="24"/>
      <c r="J78" s="24">
        <f>J38/8760</f>
        <v>2.0622675799086756</v>
      </c>
      <c r="K78" s="24">
        <f t="shared" ref="K78:L78" si="6">K38/8760</f>
        <v>3.5852227168949775</v>
      </c>
      <c r="L78" s="24">
        <f t="shared" si="6"/>
        <v>1.5386922374429226</v>
      </c>
      <c r="N78" s="16"/>
      <c r="O78" s="16"/>
      <c r="P78" s="16"/>
      <c r="Q78" s="16"/>
      <c r="R78" s="16"/>
      <c r="S78" s="16"/>
      <c r="T78" s="21" t="s">
        <v>28</v>
      </c>
    </row>
    <row r="79" spans="3:20" ht="12" customHeight="1" x14ac:dyDescent="0.25">
      <c r="D79" s="71" t="s">
        <v>159</v>
      </c>
      <c r="E79" s="76" t="s">
        <v>86</v>
      </c>
      <c r="F79" s="69" t="s">
        <v>125</v>
      </c>
      <c r="G79" s="69" t="s">
        <v>160</v>
      </c>
      <c r="H79" s="20">
        <f t="shared" si="5"/>
        <v>0</v>
      </c>
      <c r="I79" s="24"/>
      <c r="J79" s="24"/>
      <c r="K79" s="24"/>
      <c r="L79" s="24"/>
      <c r="N79" s="16"/>
      <c r="O79" s="16"/>
      <c r="P79" s="16"/>
      <c r="Q79" s="16"/>
      <c r="R79" s="16"/>
      <c r="S79" s="16"/>
      <c r="T79" s="21" t="s">
        <v>28</v>
      </c>
    </row>
    <row r="80" spans="3:20" ht="12" customHeight="1" x14ac:dyDescent="0.25">
      <c r="D80" s="71" t="s">
        <v>161</v>
      </c>
      <c r="E80" s="77" t="s">
        <v>89</v>
      </c>
      <c r="F80" s="69" t="s">
        <v>125</v>
      </c>
      <c r="G80" s="69" t="s">
        <v>162</v>
      </c>
      <c r="H80" s="20">
        <f t="shared" si="5"/>
        <v>0</v>
      </c>
      <c r="I80" s="24"/>
      <c r="J80" s="24"/>
      <c r="K80" s="24"/>
      <c r="L80" s="24"/>
      <c r="N80" s="16"/>
      <c r="O80" s="16"/>
      <c r="P80" s="16"/>
      <c r="Q80" s="16"/>
      <c r="R80" s="16"/>
      <c r="S80" s="16"/>
      <c r="T80" s="21" t="s">
        <v>28</v>
      </c>
    </row>
    <row r="81" spans="3:20" ht="12" customHeight="1" x14ac:dyDescent="0.25">
      <c r="D81" s="71" t="s">
        <v>163</v>
      </c>
      <c r="E81" s="75" t="s">
        <v>92</v>
      </c>
      <c r="F81" s="69" t="s">
        <v>125</v>
      </c>
      <c r="G81" s="69" t="s">
        <v>164</v>
      </c>
      <c r="H81" s="20">
        <f t="shared" si="5"/>
        <v>4.0703613013698625</v>
      </c>
      <c r="I81" s="20">
        <f>SUM(I82:I84)</f>
        <v>0</v>
      </c>
      <c r="J81" s="20">
        <f>SUM(J82:J84)</f>
        <v>4.0703613013698625</v>
      </c>
      <c r="K81" s="20">
        <f>SUM(K82:K84)</f>
        <v>0</v>
      </c>
      <c r="L81" s="20">
        <f>SUM(L82:L84)</f>
        <v>0</v>
      </c>
      <c r="N81" s="16"/>
      <c r="O81" s="16"/>
      <c r="P81" s="16"/>
      <c r="Q81" s="16"/>
      <c r="R81" s="16"/>
      <c r="S81" s="16"/>
      <c r="T81" s="21" t="s">
        <v>28</v>
      </c>
    </row>
    <row r="82" spans="3:20" ht="12" hidden="1" customHeight="1" x14ac:dyDescent="0.25">
      <c r="D82" s="74"/>
      <c r="E82" s="26"/>
      <c r="F82" s="73"/>
      <c r="G82" s="73"/>
      <c r="H82" s="28"/>
      <c r="I82" s="28"/>
      <c r="J82" s="28"/>
      <c r="K82" s="28"/>
      <c r="L82" s="29"/>
      <c r="N82" s="21" t="s">
        <v>33</v>
      </c>
      <c r="O82" s="16"/>
      <c r="P82" s="16"/>
      <c r="Q82" s="16"/>
      <c r="R82" s="16"/>
      <c r="S82" s="16"/>
      <c r="T82" s="16"/>
    </row>
    <row r="83" spans="3:20" s="1" customFormat="1" ht="12" customHeight="1" x14ac:dyDescent="0.15">
      <c r="C83" s="32" t="s">
        <v>43</v>
      </c>
      <c r="D83" s="71" t="str">
        <f>"15.3."&amp;N83</f>
        <v>15.3.1</v>
      </c>
      <c r="E83" s="79" t="s">
        <v>50</v>
      </c>
      <c r="F83" s="69" t="s">
        <v>125</v>
      </c>
      <c r="G83" s="69" t="s">
        <v>164</v>
      </c>
      <c r="H83" s="20">
        <f>SUM(I83:L83)</f>
        <v>4.0703613013698625</v>
      </c>
      <c r="I83" s="24"/>
      <c r="J83" s="24">
        <f>J43/8760</f>
        <v>4.0703613013698625</v>
      </c>
      <c r="K83" s="24"/>
      <c r="L83" s="24"/>
      <c r="N83" s="21" t="s">
        <v>25</v>
      </c>
      <c r="O83" s="34" t="s">
        <v>50</v>
      </c>
      <c r="P83" s="34" t="s">
        <v>52</v>
      </c>
      <c r="Q83" s="34" t="s">
        <v>53</v>
      </c>
      <c r="R83" s="34" t="s">
        <v>47</v>
      </c>
      <c r="S83" s="21" t="s">
        <v>48</v>
      </c>
      <c r="T83" s="21" t="s">
        <v>165</v>
      </c>
    </row>
    <row r="84" spans="3:20" ht="12" customHeight="1" x14ac:dyDescent="0.25">
      <c r="D84" s="72"/>
      <c r="E84" s="26" t="s">
        <v>34</v>
      </c>
      <c r="F84" s="73"/>
      <c r="G84" s="73"/>
      <c r="H84" s="28"/>
      <c r="I84" s="28"/>
      <c r="J84" s="28"/>
      <c r="K84" s="28"/>
      <c r="L84" s="29"/>
      <c r="N84" s="16"/>
      <c r="O84" s="16"/>
      <c r="P84" s="16"/>
      <c r="Q84" s="16"/>
      <c r="R84" s="16"/>
      <c r="S84" s="16"/>
      <c r="T84" s="31" t="s">
        <v>166</v>
      </c>
    </row>
    <row r="85" spans="3:20" ht="12" customHeight="1" x14ac:dyDescent="0.25">
      <c r="D85" s="71" t="s">
        <v>167</v>
      </c>
      <c r="E85" s="75" t="s">
        <v>97</v>
      </c>
      <c r="F85" s="69" t="s">
        <v>125</v>
      </c>
      <c r="G85" s="69" t="s">
        <v>168</v>
      </c>
      <c r="H85" s="20">
        <f t="shared" ref="H85:H93" si="7">SUM(I85:L85)</f>
        <v>0</v>
      </c>
      <c r="I85" s="24"/>
      <c r="J85" s="24"/>
      <c r="K85" s="24"/>
      <c r="L85" s="24"/>
      <c r="N85" s="16"/>
      <c r="O85" s="16"/>
      <c r="P85" s="16"/>
      <c r="Q85" s="16"/>
      <c r="R85" s="16"/>
      <c r="S85" s="16"/>
      <c r="T85" s="21" t="s">
        <v>28</v>
      </c>
    </row>
    <row r="86" spans="3:20" ht="12" customHeight="1" x14ac:dyDescent="0.25">
      <c r="D86" s="17" t="s">
        <v>169</v>
      </c>
      <c r="E86" s="18" t="s">
        <v>100</v>
      </c>
      <c r="F86" s="19" t="s">
        <v>125</v>
      </c>
      <c r="G86" s="19" t="s">
        <v>170</v>
      </c>
      <c r="H86" s="20">
        <f t="shared" si="7"/>
        <v>4.2258944063926949</v>
      </c>
      <c r="I86" s="24">
        <f>I46/8760</f>
        <v>1.4150916666666664</v>
      </c>
      <c r="J86" s="24">
        <f t="shared" ref="J86:K86" si="8">J46/8760</f>
        <v>1.2467022831050241</v>
      </c>
      <c r="K86" s="24">
        <f t="shared" si="8"/>
        <v>1.5641004566210046</v>
      </c>
      <c r="L86" s="24"/>
      <c r="N86" s="16"/>
      <c r="O86" s="16"/>
      <c r="P86" s="16"/>
      <c r="Q86" s="16"/>
      <c r="R86" s="16"/>
      <c r="S86" s="16"/>
      <c r="T86" s="21" t="s">
        <v>28</v>
      </c>
    </row>
    <row r="87" spans="3:20" ht="12" customHeight="1" x14ac:dyDescent="0.25">
      <c r="D87" s="17" t="s">
        <v>171</v>
      </c>
      <c r="E87" s="18" t="s">
        <v>103</v>
      </c>
      <c r="F87" s="19" t="s">
        <v>125</v>
      </c>
      <c r="G87" s="19" t="s">
        <v>172</v>
      </c>
      <c r="H87" s="20">
        <f t="shared" si="7"/>
        <v>0</v>
      </c>
      <c r="I87" s="24"/>
      <c r="J87" s="24"/>
      <c r="K87" s="24"/>
      <c r="L87" s="24"/>
      <c r="N87" s="16"/>
      <c r="O87" s="16"/>
      <c r="P87" s="16"/>
      <c r="Q87" s="16"/>
      <c r="R87" s="16"/>
      <c r="S87" s="16"/>
      <c r="T87" s="21" t="s">
        <v>28</v>
      </c>
    </row>
    <row r="88" spans="3:20" ht="12" customHeight="1" x14ac:dyDescent="0.25">
      <c r="D88" s="17" t="s">
        <v>173</v>
      </c>
      <c r="E88" s="18" t="s">
        <v>106</v>
      </c>
      <c r="F88" s="19" t="s">
        <v>125</v>
      </c>
      <c r="G88" s="19" t="s">
        <v>174</v>
      </c>
      <c r="H88" s="20">
        <f t="shared" si="7"/>
        <v>0</v>
      </c>
      <c r="I88" s="24"/>
      <c r="J88" s="24"/>
      <c r="K88" s="24"/>
      <c r="L88" s="24"/>
      <c r="N88" s="16"/>
      <c r="O88" s="16"/>
      <c r="P88" s="16"/>
      <c r="Q88" s="16"/>
      <c r="R88" s="16"/>
      <c r="S88" s="16"/>
      <c r="T88" s="21" t="s">
        <v>28</v>
      </c>
    </row>
    <row r="89" spans="3:20" ht="12" customHeight="1" x14ac:dyDescent="0.25">
      <c r="D89" s="17" t="s">
        <v>175</v>
      </c>
      <c r="E89" s="18" t="s">
        <v>109</v>
      </c>
      <c r="F89" s="19" t="s">
        <v>125</v>
      </c>
      <c r="G89" s="19" t="s">
        <v>176</v>
      </c>
      <c r="H89" s="20">
        <f t="shared" si="7"/>
        <v>0.29058664383561644</v>
      </c>
      <c r="I89" s="24">
        <f>I49/8760</f>
        <v>4.7964497716894969E-2</v>
      </c>
      <c r="J89" s="24">
        <f t="shared" ref="J89:L89" si="9">J49/8760</f>
        <v>0.11032157534246576</v>
      </c>
      <c r="K89" s="24">
        <f t="shared" si="9"/>
        <v>0.10689235159817354</v>
      </c>
      <c r="L89" s="24">
        <f t="shared" si="9"/>
        <v>2.5408219178082191E-2</v>
      </c>
      <c r="N89" s="16"/>
      <c r="O89" s="16"/>
      <c r="P89" s="16"/>
      <c r="Q89" s="16"/>
      <c r="R89" s="16"/>
      <c r="S89" s="16"/>
      <c r="T89" s="21" t="s">
        <v>28</v>
      </c>
    </row>
    <row r="90" spans="3:20" ht="12" customHeight="1" x14ac:dyDescent="0.25">
      <c r="D90" s="71" t="s">
        <v>177</v>
      </c>
      <c r="E90" s="75" t="s">
        <v>178</v>
      </c>
      <c r="F90" s="69" t="s">
        <v>125</v>
      </c>
      <c r="G90" s="69" t="s">
        <v>179</v>
      </c>
      <c r="H90" s="20">
        <f t="shared" si="7"/>
        <v>0</v>
      </c>
      <c r="I90" s="24"/>
      <c r="J90" s="24"/>
      <c r="K90" s="24"/>
      <c r="L90" s="24"/>
      <c r="N90" s="16"/>
      <c r="O90" s="16"/>
      <c r="P90" s="16"/>
      <c r="Q90" s="16"/>
      <c r="R90" s="16"/>
      <c r="S90" s="16"/>
      <c r="T90" s="21" t="s">
        <v>28</v>
      </c>
    </row>
    <row r="91" spans="3:20" ht="12" customHeight="1" x14ac:dyDescent="0.25">
      <c r="D91" s="17" t="s">
        <v>180</v>
      </c>
      <c r="E91" s="18" t="s">
        <v>115</v>
      </c>
      <c r="F91" s="19" t="s">
        <v>125</v>
      </c>
      <c r="G91" s="19" t="s">
        <v>181</v>
      </c>
      <c r="H91" s="20">
        <f t="shared" si="7"/>
        <v>0.25113367579908674</v>
      </c>
      <c r="I91" s="24"/>
      <c r="J91" s="24">
        <f>J51/8760</f>
        <v>5.6755406118721458E-2</v>
      </c>
      <c r="K91" s="24">
        <f t="shared" ref="K91:L91" si="10">K51/8760</f>
        <v>0.11037781296803652</v>
      </c>
      <c r="L91" s="24">
        <f t="shared" si="10"/>
        <v>8.4000456712328767E-2</v>
      </c>
      <c r="N91" s="16"/>
      <c r="O91" s="16"/>
      <c r="P91" s="16"/>
      <c r="Q91" s="16"/>
      <c r="R91" s="16"/>
      <c r="S91" s="16"/>
      <c r="T91" s="21" t="s">
        <v>28</v>
      </c>
    </row>
    <row r="92" spans="3:20" ht="24" customHeight="1" x14ac:dyDescent="0.25">
      <c r="D92" s="17" t="s">
        <v>182</v>
      </c>
      <c r="E92" s="18" t="s">
        <v>118</v>
      </c>
      <c r="F92" s="19" t="s">
        <v>125</v>
      </c>
      <c r="G92" s="19" t="s">
        <v>183</v>
      </c>
      <c r="H92" s="20">
        <f t="shared" si="7"/>
        <v>3.9452968036529708E-2</v>
      </c>
      <c r="I92" s="20">
        <f>I89-I91</f>
        <v>4.7964497716894969E-2</v>
      </c>
      <c r="J92" s="20">
        <f>J89-J91</f>
        <v>5.3566169223744298E-2</v>
      </c>
      <c r="K92" s="20">
        <f>K89-K91</f>
        <v>-3.4854613698629827E-3</v>
      </c>
      <c r="L92" s="20">
        <f>L89-L91</f>
        <v>-5.8592237534246576E-2</v>
      </c>
      <c r="N92" s="16"/>
      <c r="O92" s="16"/>
      <c r="P92" s="16"/>
      <c r="Q92" s="16"/>
      <c r="R92" s="16"/>
      <c r="S92" s="16"/>
      <c r="T92" s="21" t="s">
        <v>28</v>
      </c>
    </row>
    <row r="93" spans="3:20" ht="12" customHeight="1" x14ac:dyDescent="0.25">
      <c r="D93" s="17" t="s">
        <v>184</v>
      </c>
      <c r="E93" s="18" t="s">
        <v>121</v>
      </c>
      <c r="F93" s="19" t="s">
        <v>125</v>
      </c>
      <c r="G93" s="19" t="s">
        <v>185</v>
      </c>
      <c r="H93" s="20">
        <f t="shared" si="7"/>
        <v>0</v>
      </c>
      <c r="I93" s="20">
        <f>SUM(I55,I69,I74)-SUM(I75,I86:I89)</f>
        <v>0</v>
      </c>
      <c r="J93" s="20">
        <f>SUM(J55,J69,J74)-SUM(J75,J86:J89)</f>
        <v>0</v>
      </c>
      <c r="K93" s="20">
        <f>SUM(K55,K69,K74)-SUM(K75,K86:K89)</f>
        <v>0</v>
      </c>
      <c r="L93" s="20">
        <f>SUM(L55,L69,L74)-SUM(L75,L86:L89)</f>
        <v>0</v>
      </c>
      <c r="N93" s="16"/>
      <c r="O93" s="16"/>
      <c r="P93" s="16"/>
      <c r="Q93" s="16"/>
      <c r="R93" s="16"/>
      <c r="S93" s="16"/>
      <c r="T93" s="21" t="s">
        <v>28</v>
      </c>
    </row>
    <row r="94" spans="3:20" ht="18" customHeight="1" x14ac:dyDescent="0.25">
      <c r="D94" s="64" t="s">
        <v>186</v>
      </c>
      <c r="E94" s="65"/>
      <c r="F94" s="65"/>
      <c r="G94" s="13"/>
      <c r="H94" s="14"/>
      <c r="I94" s="14"/>
      <c r="J94" s="14"/>
      <c r="K94" s="14"/>
      <c r="L94" s="15"/>
      <c r="N94" s="16"/>
      <c r="O94" s="16"/>
      <c r="P94" s="16"/>
      <c r="Q94" s="16"/>
      <c r="R94" s="16"/>
      <c r="S94" s="16"/>
      <c r="T94" s="16"/>
    </row>
    <row r="95" spans="3:20" ht="12" customHeight="1" x14ac:dyDescent="0.25">
      <c r="D95" s="17" t="s">
        <v>187</v>
      </c>
      <c r="E95" s="18" t="s">
        <v>188</v>
      </c>
      <c r="F95" s="19" t="s">
        <v>125</v>
      </c>
      <c r="G95" s="19" t="s">
        <v>189</v>
      </c>
      <c r="H95" s="20">
        <f>SUM(I95:L95)</f>
        <v>0</v>
      </c>
      <c r="I95" s="24"/>
      <c r="J95" s="24"/>
      <c r="K95" s="24"/>
      <c r="L95" s="24"/>
      <c r="N95" s="16"/>
      <c r="O95" s="16"/>
      <c r="P95" s="16"/>
      <c r="Q95" s="16"/>
      <c r="R95" s="16"/>
      <c r="S95" s="16"/>
      <c r="T95" s="21" t="s">
        <v>28</v>
      </c>
    </row>
    <row r="96" spans="3:20" ht="12" customHeight="1" x14ac:dyDescent="0.25">
      <c r="D96" s="17" t="s">
        <v>190</v>
      </c>
      <c r="E96" s="18" t="s">
        <v>191</v>
      </c>
      <c r="F96" s="19" t="s">
        <v>125</v>
      </c>
      <c r="G96" s="19" t="s">
        <v>192</v>
      </c>
      <c r="H96" s="20">
        <f>SUM(I96:L96)</f>
        <v>61.722999999999999</v>
      </c>
      <c r="I96" s="24"/>
      <c r="J96" s="24">
        <v>61.722999999999999</v>
      </c>
      <c r="K96" s="24"/>
      <c r="L96" s="24"/>
      <c r="N96" s="16"/>
      <c r="O96" s="16"/>
      <c r="P96" s="16"/>
      <c r="Q96" s="16"/>
      <c r="R96" s="16"/>
      <c r="S96" s="16"/>
      <c r="T96" s="21" t="s">
        <v>28</v>
      </c>
    </row>
    <row r="97" spans="3:20" s="2" customFormat="1" ht="12" customHeight="1" x14ac:dyDescent="0.25">
      <c r="C97" s="1"/>
      <c r="D97" s="17" t="s">
        <v>193</v>
      </c>
      <c r="E97" s="18" t="s">
        <v>194</v>
      </c>
      <c r="F97" s="19" t="s">
        <v>125</v>
      </c>
      <c r="G97" s="19" t="s">
        <v>195</v>
      </c>
      <c r="H97" s="20">
        <f>SUM(I97:L97)</f>
        <v>0</v>
      </c>
      <c r="I97" s="24"/>
      <c r="J97" s="24"/>
      <c r="K97" s="24"/>
      <c r="L97" s="24"/>
      <c r="M97" s="1"/>
      <c r="N97" s="16"/>
      <c r="O97" s="16"/>
      <c r="P97" s="16"/>
      <c r="Q97" s="16"/>
      <c r="R97" s="16"/>
      <c r="S97" s="16"/>
      <c r="T97" s="21" t="s">
        <v>28</v>
      </c>
    </row>
    <row r="98" spans="3:20" s="2" customFormat="1" ht="18" customHeight="1" x14ac:dyDescent="0.25">
      <c r="C98" s="1"/>
      <c r="D98" s="64" t="s">
        <v>196</v>
      </c>
      <c r="E98" s="65"/>
      <c r="F98" s="65"/>
      <c r="G98" s="13"/>
      <c r="H98" s="14"/>
      <c r="I98" s="14"/>
      <c r="J98" s="14"/>
      <c r="K98" s="14"/>
      <c r="L98" s="15"/>
      <c r="M98" s="1"/>
      <c r="N98" s="16"/>
      <c r="O98" s="16"/>
      <c r="P98" s="16"/>
      <c r="Q98" s="16"/>
      <c r="R98" s="16"/>
      <c r="S98" s="16"/>
      <c r="T98" s="16"/>
    </row>
    <row r="99" spans="3:20" s="2" customFormat="1" ht="12" customHeight="1" x14ac:dyDescent="0.25">
      <c r="C99" s="1"/>
      <c r="D99" s="17" t="s">
        <v>197</v>
      </c>
      <c r="E99" s="18" t="s">
        <v>198</v>
      </c>
      <c r="F99" s="19" t="s">
        <v>27</v>
      </c>
      <c r="G99" s="19" t="s">
        <v>199</v>
      </c>
      <c r="H99" s="20">
        <f t="shared" ref="H99:H130" si="11">SUM(I99:L99)</f>
        <v>0</v>
      </c>
      <c r="I99" s="20">
        <f>SUM(I100,I101)</f>
        <v>0</v>
      </c>
      <c r="J99" s="20">
        <f>SUM(J100,J101)</f>
        <v>0</v>
      </c>
      <c r="K99" s="20">
        <f>SUM(K100,K101)</f>
        <v>0</v>
      </c>
      <c r="L99" s="20">
        <f>SUM(L100,L101)</f>
        <v>0</v>
      </c>
      <c r="M99" s="1"/>
      <c r="N99" s="16"/>
      <c r="O99" s="16"/>
      <c r="P99" s="16"/>
      <c r="Q99" s="16"/>
      <c r="R99" s="16"/>
      <c r="S99" s="16"/>
      <c r="T99" s="21" t="s">
        <v>28</v>
      </c>
    </row>
    <row r="100" spans="3:20" s="2" customFormat="1" ht="12" customHeight="1" x14ac:dyDescent="0.25">
      <c r="C100" s="1"/>
      <c r="D100" s="71" t="s">
        <v>200</v>
      </c>
      <c r="E100" s="75" t="s">
        <v>201</v>
      </c>
      <c r="F100" s="69" t="s">
        <v>27</v>
      </c>
      <c r="G100" s="69" t="s">
        <v>202</v>
      </c>
      <c r="H100" s="20">
        <f t="shared" si="11"/>
        <v>0</v>
      </c>
      <c r="I100" s="24"/>
      <c r="J100" s="24"/>
      <c r="K100" s="24"/>
      <c r="L100" s="24"/>
      <c r="M100" s="1"/>
      <c r="N100" s="16"/>
      <c r="O100" s="16"/>
      <c r="P100" s="16"/>
      <c r="Q100" s="16"/>
      <c r="R100" s="16"/>
      <c r="S100" s="16"/>
      <c r="T100" s="21" t="s">
        <v>28</v>
      </c>
    </row>
    <row r="101" spans="3:20" s="2" customFormat="1" ht="12" customHeight="1" x14ac:dyDescent="0.25">
      <c r="C101" s="1"/>
      <c r="D101" s="71" t="s">
        <v>203</v>
      </c>
      <c r="E101" s="75" t="s">
        <v>204</v>
      </c>
      <c r="F101" s="69" t="s">
        <v>27</v>
      </c>
      <c r="G101" s="69" t="s">
        <v>205</v>
      </c>
      <c r="H101" s="20">
        <f t="shared" si="11"/>
        <v>0</v>
      </c>
      <c r="I101" s="20">
        <f>I104</f>
        <v>0</v>
      </c>
      <c r="J101" s="20">
        <f>J104</f>
        <v>0</v>
      </c>
      <c r="K101" s="20">
        <f>K104</f>
        <v>0</v>
      </c>
      <c r="L101" s="20">
        <f>L104</f>
        <v>0</v>
      </c>
      <c r="M101" s="1"/>
      <c r="N101" s="16"/>
      <c r="O101" s="16"/>
      <c r="P101" s="16"/>
      <c r="Q101" s="16"/>
      <c r="R101" s="16"/>
      <c r="S101" s="16"/>
      <c r="T101" s="21" t="s">
        <v>28</v>
      </c>
    </row>
    <row r="102" spans="3:20" s="2" customFormat="1" ht="12" customHeight="1" x14ac:dyDescent="0.25">
      <c r="C102" s="1"/>
      <c r="D102" s="71" t="s">
        <v>206</v>
      </c>
      <c r="E102" s="76" t="s">
        <v>207</v>
      </c>
      <c r="F102" s="69" t="s">
        <v>125</v>
      </c>
      <c r="G102" s="69" t="s">
        <v>208</v>
      </c>
      <c r="H102" s="20">
        <f t="shared" si="11"/>
        <v>0</v>
      </c>
      <c r="I102" s="24"/>
      <c r="J102" s="24"/>
      <c r="K102" s="24"/>
      <c r="L102" s="24"/>
      <c r="M102" s="1"/>
      <c r="N102" s="16"/>
      <c r="O102" s="16"/>
      <c r="P102" s="16"/>
      <c r="Q102" s="16"/>
      <c r="R102" s="16"/>
      <c r="S102" s="16"/>
      <c r="T102" s="21" t="s">
        <v>28</v>
      </c>
    </row>
    <row r="103" spans="3:20" s="2" customFormat="1" ht="12" customHeight="1" x14ac:dyDescent="0.25">
      <c r="C103" s="1"/>
      <c r="D103" s="71" t="s">
        <v>209</v>
      </c>
      <c r="E103" s="77" t="s">
        <v>210</v>
      </c>
      <c r="F103" s="69" t="s">
        <v>125</v>
      </c>
      <c r="G103" s="69" t="s">
        <v>211</v>
      </c>
      <c r="H103" s="20">
        <f t="shared" si="11"/>
        <v>0</v>
      </c>
      <c r="I103" s="24"/>
      <c r="J103" s="24"/>
      <c r="K103" s="24"/>
      <c r="L103" s="24"/>
      <c r="M103" s="1"/>
      <c r="N103" s="16"/>
      <c r="O103" s="16"/>
      <c r="P103" s="16"/>
      <c r="Q103" s="16"/>
      <c r="R103" s="16"/>
      <c r="S103" s="16"/>
      <c r="T103" s="21" t="s">
        <v>28</v>
      </c>
    </row>
    <row r="104" spans="3:20" s="2" customFormat="1" ht="12" customHeight="1" x14ac:dyDescent="0.25">
      <c r="C104" s="1"/>
      <c r="D104" s="71" t="s">
        <v>212</v>
      </c>
      <c r="E104" s="76" t="s">
        <v>213</v>
      </c>
      <c r="F104" s="69" t="s">
        <v>27</v>
      </c>
      <c r="G104" s="69" t="s">
        <v>214</v>
      </c>
      <c r="H104" s="20">
        <f t="shared" si="11"/>
        <v>0</v>
      </c>
      <c r="I104" s="24"/>
      <c r="J104" s="24"/>
      <c r="K104" s="24"/>
      <c r="L104" s="24"/>
      <c r="M104" s="1"/>
      <c r="N104" s="16"/>
      <c r="O104" s="16"/>
      <c r="P104" s="16"/>
      <c r="Q104" s="16"/>
      <c r="R104" s="16"/>
      <c r="S104" s="16"/>
      <c r="T104" s="21" t="s">
        <v>28</v>
      </c>
    </row>
    <row r="105" spans="3:20" s="2" customFormat="1" ht="12" customHeight="1" x14ac:dyDescent="0.25">
      <c r="C105" s="1"/>
      <c r="D105" s="17" t="s">
        <v>215</v>
      </c>
      <c r="E105" s="18" t="s">
        <v>216</v>
      </c>
      <c r="F105" s="19" t="s">
        <v>27</v>
      </c>
      <c r="G105" s="19" t="s">
        <v>217</v>
      </c>
      <c r="H105" s="20">
        <f t="shared" si="11"/>
        <v>0</v>
      </c>
      <c r="I105" s="20">
        <f>SUM(I106,I122)</f>
        <v>0</v>
      </c>
      <c r="J105" s="20">
        <f>SUM(J106,J122)</f>
        <v>0</v>
      </c>
      <c r="K105" s="20">
        <f>SUM(K106,K122)</f>
        <v>0</v>
      </c>
      <c r="L105" s="20">
        <f>SUM(L106,L122)</f>
        <v>0</v>
      </c>
      <c r="M105" s="1"/>
      <c r="N105" s="16"/>
      <c r="O105" s="16"/>
      <c r="P105" s="16"/>
      <c r="Q105" s="16"/>
      <c r="R105" s="16"/>
      <c r="S105" s="16"/>
      <c r="T105" s="21" t="s">
        <v>28</v>
      </c>
    </row>
    <row r="106" spans="3:20" s="2" customFormat="1" ht="12" customHeight="1" x14ac:dyDescent="0.25">
      <c r="C106" s="1"/>
      <c r="D106" s="71" t="s">
        <v>218</v>
      </c>
      <c r="E106" s="75" t="s">
        <v>219</v>
      </c>
      <c r="F106" s="69" t="s">
        <v>27</v>
      </c>
      <c r="G106" s="69" t="s">
        <v>220</v>
      </c>
      <c r="H106" s="20">
        <f t="shared" si="11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M106" s="1"/>
      <c r="N106" s="16"/>
      <c r="O106" s="16"/>
      <c r="P106" s="16"/>
      <c r="Q106" s="16"/>
      <c r="R106" s="16"/>
      <c r="S106" s="16"/>
      <c r="T106" s="21" t="s">
        <v>28</v>
      </c>
    </row>
    <row r="107" spans="3:20" s="2" customFormat="1" ht="12" customHeight="1" x14ac:dyDescent="0.25">
      <c r="C107" s="1"/>
      <c r="D107" s="71" t="s">
        <v>221</v>
      </c>
      <c r="E107" s="76" t="s">
        <v>222</v>
      </c>
      <c r="F107" s="69" t="s">
        <v>27</v>
      </c>
      <c r="G107" s="69" t="s">
        <v>223</v>
      </c>
      <c r="H107" s="20">
        <f t="shared" si="11"/>
        <v>0</v>
      </c>
      <c r="I107" s="24"/>
      <c r="J107" s="24"/>
      <c r="K107" s="24"/>
      <c r="L107" s="24"/>
      <c r="M107" s="1"/>
      <c r="N107" s="16"/>
      <c r="O107" s="16"/>
      <c r="P107" s="16"/>
      <c r="Q107" s="16"/>
      <c r="R107" s="16"/>
      <c r="S107" s="16"/>
      <c r="T107" s="21" t="s">
        <v>28</v>
      </c>
    </row>
    <row r="108" spans="3:20" s="2" customFormat="1" ht="12" customHeight="1" x14ac:dyDescent="0.25">
      <c r="C108" s="1"/>
      <c r="D108" s="71" t="s">
        <v>224</v>
      </c>
      <c r="E108" s="76" t="s">
        <v>225</v>
      </c>
      <c r="F108" s="69" t="s">
        <v>27</v>
      </c>
      <c r="G108" s="69" t="s">
        <v>226</v>
      </c>
      <c r="H108" s="20">
        <f t="shared" si="11"/>
        <v>0</v>
      </c>
      <c r="I108" s="20">
        <f>SUM(I109,I112,I115,I118:I121)</f>
        <v>0</v>
      </c>
      <c r="J108" s="20">
        <f>SUM(J109,J112,J115,J118:J121)</f>
        <v>0</v>
      </c>
      <c r="K108" s="20">
        <f>SUM(K109,K112,K115,K118:K121)</f>
        <v>0</v>
      </c>
      <c r="L108" s="20">
        <f>SUM(L109,L112,L115,L118:L121)</f>
        <v>0</v>
      </c>
      <c r="M108" s="1"/>
      <c r="N108" s="16"/>
      <c r="O108" s="16"/>
      <c r="P108" s="16"/>
      <c r="Q108" s="16"/>
      <c r="R108" s="16"/>
      <c r="S108" s="16"/>
      <c r="T108" s="21" t="s">
        <v>28</v>
      </c>
    </row>
    <row r="109" spans="3:20" s="2" customFormat="1" ht="36" customHeight="1" x14ac:dyDescent="0.25">
      <c r="C109" s="1"/>
      <c r="D109" s="71" t="s">
        <v>227</v>
      </c>
      <c r="E109" s="77" t="s">
        <v>228</v>
      </c>
      <c r="F109" s="69" t="s">
        <v>27</v>
      </c>
      <c r="G109" s="69" t="s">
        <v>229</v>
      </c>
      <c r="H109" s="20">
        <f t="shared" si="11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M109" s="1"/>
      <c r="N109" s="16"/>
      <c r="O109" s="16"/>
      <c r="P109" s="16"/>
      <c r="Q109" s="16"/>
      <c r="R109" s="16"/>
      <c r="S109" s="16"/>
      <c r="T109" s="21" t="s">
        <v>28</v>
      </c>
    </row>
    <row r="110" spans="3:20" s="2" customFormat="1" ht="12" customHeight="1" x14ac:dyDescent="0.25">
      <c r="C110" s="1"/>
      <c r="D110" s="71" t="s">
        <v>230</v>
      </c>
      <c r="E110" s="78" t="s">
        <v>231</v>
      </c>
      <c r="F110" s="69" t="s">
        <v>27</v>
      </c>
      <c r="G110" s="69" t="s">
        <v>232</v>
      </c>
      <c r="H110" s="20">
        <f t="shared" si="11"/>
        <v>0</v>
      </c>
      <c r="I110" s="24"/>
      <c r="J110" s="24"/>
      <c r="K110" s="24"/>
      <c r="L110" s="24"/>
      <c r="M110" s="1"/>
      <c r="N110" s="16"/>
      <c r="O110" s="16"/>
      <c r="P110" s="16"/>
      <c r="Q110" s="16"/>
      <c r="R110" s="16"/>
      <c r="S110" s="16"/>
      <c r="T110" s="21" t="s">
        <v>28</v>
      </c>
    </row>
    <row r="111" spans="3:20" s="2" customFormat="1" ht="12" customHeight="1" x14ac:dyDescent="0.25">
      <c r="C111" s="1"/>
      <c r="D111" s="71" t="s">
        <v>233</v>
      </c>
      <c r="E111" s="78" t="s">
        <v>234</v>
      </c>
      <c r="F111" s="69" t="s">
        <v>27</v>
      </c>
      <c r="G111" s="69" t="s">
        <v>235</v>
      </c>
      <c r="H111" s="20">
        <f t="shared" si="11"/>
        <v>0</v>
      </c>
      <c r="I111" s="24"/>
      <c r="J111" s="24"/>
      <c r="K111" s="24"/>
      <c r="L111" s="24"/>
      <c r="M111" s="1"/>
      <c r="N111" s="16"/>
      <c r="O111" s="16"/>
      <c r="P111" s="16"/>
      <c r="Q111" s="16"/>
      <c r="R111" s="16"/>
      <c r="S111" s="16"/>
      <c r="T111" s="21" t="s">
        <v>28</v>
      </c>
    </row>
    <row r="112" spans="3:20" s="2" customFormat="1" ht="36" customHeight="1" x14ac:dyDescent="0.25">
      <c r="C112" s="1"/>
      <c r="D112" s="71" t="s">
        <v>236</v>
      </c>
      <c r="E112" s="77" t="s">
        <v>237</v>
      </c>
      <c r="F112" s="69" t="s">
        <v>27</v>
      </c>
      <c r="G112" s="69" t="s">
        <v>238</v>
      </c>
      <c r="H112" s="20">
        <f t="shared" si="11"/>
        <v>0</v>
      </c>
      <c r="I112" s="20">
        <f>SUM(I113:I114)</f>
        <v>0</v>
      </c>
      <c r="J112" s="20">
        <f>SUM(J113:J114)</f>
        <v>0</v>
      </c>
      <c r="K112" s="20">
        <f>SUM(K113:K114)</f>
        <v>0</v>
      </c>
      <c r="L112" s="20">
        <f>SUM(L113:L114)</f>
        <v>0</v>
      </c>
      <c r="M112" s="1"/>
      <c r="N112" s="16"/>
      <c r="O112" s="16"/>
      <c r="P112" s="16"/>
      <c r="Q112" s="16"/>
      <c r="R112" s="16"/>
      <c r="S112" s="16"/>
      <c r="T112" s="21" t="s">
        <v>28</v>
      </c>
    </row>
    <row r="113" spans="3:20" s="2" customFormat="1" ht="12" customHeight="1" x14ac:dyDescent="0.25">
      <c r="C113" s="1"/>
      <c r="D113" s="71" t="s">
        <v>239</v>
      </c>
      <c r="E113" s="78" t="s">
        <v>231</v>
      </c>
      <c r="F113" s="69" t="s">
        <v>27</v>
      </c>
      <c r="G113" s="69" t="s">
        <v>240</v>
      </c>
      <c r="H113" s="20">
        <f t="shared" si="11"/>
        <v>0</v>
      </c>
      <c r="I113" s="24"/>
      <c r="J113" s="24"/>
      <c r="K113" s="24"/>
      <c r="L113" s="24"/>
      <c r="M113" s="1"/>
      <c r="N113" s="16"/>
      <c r="O113" s="16"/>
      <c r="P113" s="16"/>
      <c r="Q113" s="16"/>
      <c r="R113" s="16"/>
      <c r="S113" s="16"/>
      <c r="T113" s="21" t="s">
        <v>28</v>
      </c>
    </row>
    <row r="114" spans="3:20" s="2" customFormat="1" ht="12" customHeight="1" x14ac:dyDescent="0.25">
      <c r="C114" s="1"/>
      <c r="D114" s="71" t="s">
        <v>241</v>
      </c>
      <c r="E114" s="78" t="s">
        <v>234</v>
      </c>
      <c r="F114" s="69" t="s">
        <v>27</v>
      </c>
      <c r="G114" s="69" t="s">
        <v>242</v>
      </c>
      <c r="H114" s="20">
        <f t="shared" si="11"/>
        <v>0</v>
      </c>
      <c r="I114" s="24"/>
      <c r="J114" s="24"/>
      <c r="K114" s="24"/>
      <c r="L114" s="24"/>
      <c r="M114" s="1"/>
      <c r="N114" s="16"/>
      <c r="O114" s="16"/>
      <c r="P114" s="16"/>
      <c r="Q114" s="16"/>
      <c r="R114" s="16"/>
      <c r="S114" s="16"/>
      <c r="T114" s="21" t="s">
        <v>28</v>
      </c>
    </row>
    <row r="115" spans="3:20" s="2" customFormat="1" ht="24" customHeight="1" x14ac:dyDescent="0.25">
      <c r="C115" s="1"/>
      <c r="D115" s="71" t="s">
        <v>243</v>
      </c>
      <c r="E115" s="77" t="s">
        <v>244</v>
      </c>
      <c r="F115" s="69" t="s">
        <v>27</v>
      </c>
      <c r="G115" s="69" t="s">
        <v>245</v>
      </c>
      <c r="H115" s="20">
        <f t="shared" si="11"/>
        <v>0</v>
      </c>
      <c r="I115" s="20">
        <f>SUM(I116:I117)</f>
        <v>0</v>
      </c>
      <c r="J115" s="20">
        <f>SUM(J116:J117)</f>
        <v>0</v>
      </c>
      <c r="K115" s="20">
        <f>SUM(K116:K117)</f>
        <v>0</v>
      </c>
      <c r="L115" s="20">
        <f>SUM(L116:L117)</f>
        <v>0</v>
      </c>
      <c r="M115" s="1"/>
      <c r="N115" s="16"/>
      <c r="O115" s="16"/>
      <c r="P115" s="16"/>
      <c r="Q115" s="16"/>
      <c r="R115" s="16"/>
      <c r="S115" s="16"/>
      <c r="T115" s="21" t="s">
        <v>28</v>
      </c>
    </row>
    <row r="116" spans="3:20" s="2" customFormat="1" ht="12" customHeight="1" x14ac:dyDescent="0.25">
      <c r="C116" s="1"/>
      <c r="D116" s="71" t="s">
        <v>246</v>
      </c>
      <c r="E116" s="78" t="s">
        <v>231</v>
      </c>
      <c r="F116" s="69" t="s">
        <v>27</v>
      </c>
      <c r="G116" s="69" t="s">
        <v>247</v>
      </c>
      <c r="H116" s="20">
        <f t="shared" si="11"/>
        <v>0</v>
      </c>
      <c r="I116" s="24"/>
      <c r="J116" s="24"/>
      <c r="K116" s="24"/>
      <c r="L116" s="24"/>
      <c r="M116" s="1"/>
      <c r="N116" s="16"/>
      <c r="O116" s="16"/>
      <c r="P116" s="16"/>
      <c r="Q116" s="16"/>
      <c r="R116" s="16"/>
      <c r="S116" s="16"/>
      <c r="T116" s="21" t="s">
        <v>28</v>
      </c>
    </row>
    <row r="117" spans="3:20" s="2" customFormat="1" ht="12" customHeight="1" x14ac:dyDescent="0.25">
      <c r="C117" s="1"/>
      <c r="D117" s="71" t="s">
        <v>248</v>
      </c>
      <c r="E117" s="78" t="s">
        <v>234</v>
      </c>
      <c r="F117" s="69" t="s">
        <v>27</v>
      </c>
      <c r="G117" s="69" t="s">
        <v>249</v>
      </c>
      <c r="H117" s="20">
        <f t="shared" si="11"/>
        <v>0</v>
      </c>
      <c r="I117" s="24"/>
      <c r="J117" s="24"/>
      <c r="K117" s="24"/>
      <c r="L117" s="24"/>
      <c r="M117" s="1"/>
      <c r="N117" s="16"/>
      <c r="O117" s="16"/>
      <c r="P117" s="16"/>
      <c r="Q117" s="16"/>
      <c r="R117" s="16"/>
      <c r="S117" s="16"/>
      <c r="T117" s="21" t="s">
        <v>28</v>
      </c>
    </row>
    <row r="118" spans="3:20" s="2" customFormat="1" ht="12" customHeight="1" x14ac:dyDescent="0.25">
      <c r="C118" s="1"/>
      <c r="D118" s="71" t="s">
        <v>250</v>
      </c>
      <c r="E118" s="77" t="s">
        <v>251</v>
      </c>
      <c r="F118" s="69" t="s">
        <v>27</v>
      </c>
      <c r="G118" s="69" t="s">
        <v>252</v>
      </c>
      <c r="H118" s="20">
        <f t="shared" si="11"/>
        <v>0</v>
      </c>
      <c r="I118" s="24"/>
      <c r="J118" s="24"/>
      <c r="K118" s="24"/>
      <c r="L118" s="24"/>
      <c r="M118" s="1"/>
      <c r="N118" s="16"/>
      <c r="O118" s="16"/>
      <c r="P118" s="16"/>
      <c r="Q118" s="16"/>
      <c r="R118" s="16"/>
      <c r="S118" s="16"/>
      <c r="T118" s="21" t="s">
        <v>28</v>
      </c>
    </row>
    <row r="119" spans="3:20" s="2" customFormat="1" ht="12" customHeight="1" x14ac:dyDescent="0.25">
      <c r="C119" s="1"/>
      <c r="D119" s="71" t="s">
        <v>253</v>
      </c>
      <c r="E119" s="77" t="s">
        <v>254</v>
      </c>
      <c r="F119" s="69" t="s">
        <v>27</v>
      </c>
      <c r="G119" s="69" t="s">
        <v>255</v>
      </c>
      <c r="H119" s="20">
        <f t="shared" si="11"/>
        <v>0</v>
      </c>
      <c r="I119" s="24"/>
      <c r="J119" s="24"/>
      <c r="K119" s="24"/>
      <c r="L119" s="24"/>
      <c r="M119" s="1"/>
      <c r="N119" s="16"/>
      <c r="O119" s="16"/>
      <c r="P119" s="16"/>
      <c r="Q119" s="16"/>
      <c r="R119" s="16"/>
      <c r="S119" s="16"/>
      <c r="T119" s="21" t="s">
        <v>28</v>
      </c>
    </row>
    <row r="120" spans="3:20" s="2" customFormat="1" ht="36" customHeight="1" x14ac:dyDescent="0.25">
      <c r="C120" s="1"/>
      <c r="D120" s="71" t="s">
        <v>256</v>
      </c>
      <c r="E120" s="77" t="s">
        <v>257</v>
      </c>
      <c r="F120" s="69" t="s">
        <v>27</v>
      </c>
      <c r="G120" s="69" t="s">
        <v>258</v>
      </c>
      <c r="H120" s="20">
        <f t="shared" si="11"/>
        <v>0</v>
      </c>
      <c r="I120" s="24"/>
      <c r="J120" s="24"/>
      <c r="K120" s="24"/>
      <c r="L120" s="24"/>
      <c r="M120" s="1"/>
      <c r="N120" s="16"/>
      <c r="O120" s="16"/>
      <c r="P120" s="16"/>
      <c r="Q120" s="16"/>
      <c r="R120" s="16"/>
      <c r="S120" s="16"/>
      <c r="T120" s="21" t="s">
        <v>28</v>
      </c>
    </row>
    <row r="121" spans="3:20" s="2" customFormat="1" ht="24" customHeight="1" x14ac:dyDescent="0.25">
      <c r="C121" s="1"/>
      <c r="D121" s="71" t="s">
        <v>259</v>
      </c>
      <c r="E121" s="77" t="s">
        <v>260</v>
      </c>
      <c r="F121" s="69" t="s">
        <v>27</v>
      </c>
      <c r="G121" s="69" t="s">
        <v>261</v>
      </c>
      <c r="H121" s="20">
        <f t="shared" si="11"/>
        <v>0</v>
      </c>
      <c r="I121" s="24"/>
      <c r="J121" s="24"/>
      <c r="K121" s="24"/>
      <c r="L121" s="24"/>
      <c r="M121" s="1"/>
      <c r="N121" s="16"/>
      <c r="O121" s="16"/>
      <c r="P121" s="16"/>
      <c r="Q121" s="16"/>
      <c r="R121" s="16"/>
      <c r="S121" s="16"/>
      <c r="T121" s="21" t="s">
        <v>28</v>
      </c>
    </row>
    <row r="122" spans="3:20" s="2" customFormat="1" ht="12" customHeight="1" x14ac:dyDescent="0.25">
      <c r="C122" s="1"/>
      <c r="D122" s="71" t="s">
        <v>262</v>
      </c>
      <c r="E122" s="75" t="s">
        <v>263</v>
      </c>
      <c r="F122" s="69" t="s">
        <v>27</v>
      </c>
      <c r="G122" s="69" t="s">
        <v>264</v>
      </c>
      <c r="H122" s="20">
        <f t="shared" si="11"/>
        <v>0</v>
      </c>
      <c r="I122" s="20">
        <f>I125</f>
        <v>0</v>
      </c>
      <c r="J122" s="20">
        <f>J125</f>
        <v>0</v>
      </c>
      <c r="K122" s="20">
        <f>K125</f>
        <v>0</v>
      </c>
      <c r="L122" s="20">
        <f>L125</f>
        <v>0</v>
      </c>
      <c r="M122" s="1"/>
      <c r="N122" s="16"/>
      <c r="O122" s="16"/>
      <c r="P122" s="16"/>
      <c r="Q122" s="16"/>
      <c r="R122" s="16"/>
      <c r="S122" s="16"/>
      <c r="T122" s="21" t="s">
        <v>28</v>
      </c>
    </row>
    <row r="123" spans="3:20" s="2" customFormat="1" ht="12" customHeight="1" x14ac:dyDescent="0.25">
      <c r="C123" s="1"/>
      <c r="D123" s="71" t="s">
        <v>265</v>
      </c>
      <c r="E123" s="76" t="s">
        <v>207</v>
      </c>
      <c r="F123" s="69" t="s">
        <v>125</v>
      </c>
      <c r="G123" s="69" t="s">
        <v>266</v>
      </c>
      <c r="H123" s="20">
        <f t="shared" si="11"/>
        <v>0</v>
      </c>
      <c r="I123" s="24"/>
      <c r="J123" s="24"/>
      <c r="K123" s="24"/>
      <c r="L123" s="24"/>
      <c r="M123" s="1"/>
      <c r="N123" s="16"/>
      <c r="O123" s="16"/>
      <c r="P123" s="16"/>
      <c r="Q123" s="16"/>
      <c r="R123" s="16"/>
      <c r="S123" s="16"/>
      <c r="T123" s="21" t="s">
        <v>28</v>
      </c>
    </row>
    <row r="124" spans="3:20" s="2" customFormat="1" ht="12" customHeight="1" x14ac:dyDescent="0.25">
      <c r="C124" s="1"/>
      <c r="D124" s="71" t="s">
        <v>267</v>
      </c>
      <c r="E124" s="77" t="s">
        <v>210</v>
      </c>
      <c r="F124" s="69" t="s">
        <v>125</v>
      </c>
      <c r="G124" s="69" t="s">
        <v>268</v>
      </c>
      <c r="H124" s="20">
        <f t="shared" si="11"/>
        <v>0</v>
      </c>
      <c r="I124" s="24"/>
      <c r="J124" s="24"/>
      <c r="K124" s="24"/>
      <c r="L124" s="24"/>
      <c r="M124" s="1"/>
      <c r="N124" s="16"/>
      <c r="O124" s="16"/>
      <c r="P124" s="16"/>
      <c r="Q124" s="16"/>
      <c r="R124" s="16"/>
      <c r="S124" s="16"/>
      <c r="T124" s="21" t="s">
        <v>28</v>
      </c>
    </row>
    <row r="125" spans="3:20" s="2" customFormat="1" ht="12" customHeight="1" x14ac:dyDescent="0.25">
      <c r="C125" s="1"/>
      <c r="D125" s="71" t="s">
        <v>269</v>
      </c>
      <c r="E125" s="76" t="s">
        <v>213</v>
      </c>
      <c r="F125" s="69" t="s">
        <v>27</v>
      </c>
      <c r="G125" s="69" t="s">
        <v>270</v>
      </c>
      <c r="H125" s="20">
        <f t="shared" si="11"/>
        <v>0</v>
      </c>
      <c r="I125" s="24"/>
      <c r="J125" s="24"/>
      <c r="K125" s="24"/>
      <c r="L125" s="24"/>
      <c r="M125" s="1"/>
      <c r="N125" s="16"/>
      <c r="O125" s="16"/>
      <c r="P125" s="16"/>
      <c r="Q125" s="16"/>
      <c r="R125" s="16"/>
      <c r="S125" s="16"/>
      <c r="T125" s="21" t="s">
        <v>28</v>
      </c>
    </row>
    <row r="126" spans="3:20" s="2" customFormat="1" ht="12" customHeight="1" x14ac:dyDescent="0.25">
      <c r="C126" s="1"/>
      <c r="D126" s="17" t="s">
        <v>271</v>
      </c>
      <c r="E126" s="18" t="s">
        <v>272</v>
      </c>
      <c r="F126" s="19" t="s">
        <v>27</v>
      </c>
      <c r="G126" s="19" t="s">
        <v>273</v>
      </c>
      <c r="H126" s="20">
        <f t="shared" si="11"/>
        <v>101152.86300000001</v>
      </c>
      <c r="I126" s="20">
        <f>SUM(I127,I128)</f>
        <v>420.16899999999993</v>
      </c>
      <c r="J126" s="20">
        <f>SUM(J127,J128)</f>
        <v>55340.847000000002</v>
      </c>
      <c r="K126" s="20">
        <f>SUM(K127,K128)</f>
        <v>31912.903000000006</v>
      </c>
      <c r="L126" s="20">
        <f>SUM(L127,L128)</f>
        <v>13478.944000000001</v>
      </c>
      <c r="M126" s="1"/>
      <c r="N126" s="16"/>
      <c r="O126" s="16"/>
      <c r="P126" s="16"/>
      <c r="Q126" s="16"/>
      <c r="R126" s="16"/>
      <c r="S126" s="16"/>
      <c r="T126" s="21" t="s">
        <v>28</v>
      </c>
    </row>
    <row r="127" spans="3:20" s="2" customFormat="1" ht="12" customHeight="1" x14ac:dyDescent="0.25">
      <c r="C127" s="1"/>
      <c r="D127" s="71" t="s">
        <v>274</v>
      </c>
      <c r="E127" s="75" t="s">
        <v>201</v>
      </c>
      <c r="F127" s="69" t="s">
        <v>27</v>
      </c>
      <c r="G127" s="69" t="s">
        <v>275</v>
      </c>
      <c r="H127" s="20">
        <f t="shared" si="11"/>
        <v>0</v>
      </c>
      <c r="I127" s="24"/>
      <c r="J127" s="24"/>
      <c r="K127" s="24"/>
      <c r="L127" s="24"/>
      <c r="M127" s="1"/>
      <c r="N127" s="16"/>
      <c r="O127" s="16"/>
      <c r="P127" s="16"/>
      <c r="Q127" s="16"/>
      <c r="R127" s="16"/>
      <c r="S127" s="16"/>
      <c r="T127" s="21" t="s">
        <v>28</v>
      </c>
    </row>
    <row r="128" spans="3:20" s="2" customFormat="1" ht="12" customHeight="1" x14ac:dyDescent="0.25">
      <c r="C128" s="1"/>
      <c r="D128" s="71" t="s">
        <v>276</v>
      </c>
      <c r="E128" s="75" t="s">
        <v>204</v>
      </c>
      <c r="F128" s="69" t="s">
        <v>27</v>
      </c>
      <c r="G128" s="69" t="s">
        <v>277</v>
      </c>
      <c r="H128" s="20">
        <f t="shared" si="11"/>
        <v>101152.86300000001</v>
      </c>
      <c r="I128" s="20">
        <f>I130</f>
        <v>420.16899999999993</v>
      </c>
      <c r="J128" s="20">
        <f>J130</f>
        <v>55340.847000000002</v>
      </c>
      <c r="K128" s="20">
        <f>K130</f>
        <v>31912.903000000006</v>
      </c>
      <c r="L128" s="20">
        <f>L130</f>
        <v>13478.944000000001</v>
      </c>
      <c r="M128" s="1"/>
      <c r="N128" s="16"/>
      <c r="O128" s="16"/>
      <c r="P128" s="16"/>
      <c r="Q128" s="16"/>
      <c r="R128" s="16"/>
      <c r="S128" s="16"/>
      <c r="T128" s="21" t="s">
        <v>28</v>
      </c>
    </row>
    <row r="129" spans="3:20" s="2" customFormat="1" ht="12" customHeight="1" x14ac:dyDescent="0.25">
      <c r="C129" s="1"/>
      <c r="D129" s="71" t="s">
        <v>278</v>
      </c>
      <c r="E129" s="76" t="s">
        <v>279</v>
      </c>
      <c r="F129" s="69" t="s">
        <v>125</v>
      </c>
      <c r="G129" s="69" t="s">
        <v>280</v>
      </c>
      <c r="H129" s="20">
        <f t="shared" si="11"/>
        <v>61.722999999999999</v>
      </c>
      <c r="I129" s="24"/>
      <c r="J129" s="24">
        <f>J96</f>
        <v>61.722999999999999</v>
      </c>
      <c r="K129" s="24"/>
      <c r="L129" s="24"/>
      <c r="M129" s="1"/>
      <c r="N129" s="16"/>
      <c r="O129" s="16"/>
      <c r="P129" s="16"/>
      <c r="Q129" s="16"/>
      <c r="R129" s="16"/>
      <c r="S129" s="16"/>
      <c r="T129" s="21" t="s">
        <v>28</v>
      </c>
    </row>
    <row r="130" spans="3:20" s="2" customFormat="1" ht="12" customHeight="1" x14ac:dyDescent="0.25">
      <c r="C130" s="1"/>
      <c r="D130" s="71" t="s">
        <v>281</v>
      </c>
      <c r="E130" s="76" t="s">
        <v>213</v>
      </c>
      <c r="F130" s="69" t="s">
        <v>27</v>
      </c>
      <c r="G130" s="69" t="s">
        <v>282</v>
      </c>
      <c r="H130" s="20">
        <f t="shared" si="11"/>
        <v>101152.86300000001</v>
      </c>
      <c r="I130" s="24">
        <f>I49</f>
        <v>420.16899999999993</v>
      </c>
      <c r="J130" s="24">
        <f>J35+1424.362+194.656</f>
        <v>55340.847000000002</v>
      </c>
      <c r="K130" s="24">
        <f>K35+84.633+222.329+176.574+22.816</f>
        <v>31912.903000000006</v>
      </c>
      <c r="L130" s="24">
        <f>L35</f>
        <v>13478.944000000001</v>
      </c>
      <c r="M130" s="1"/>
      <c r="N130" s="16"/>
      <c r="O130" s="16"/>
      <c r="P130" s="16"/>
      <c r="Q130" s="16"/>
      <c r="R130" s="16"/>
      <c r="S130" s="16"/>
      <c r="T130" s="21" t="s">
        <v>28</v>
      </c>
    </row>
    <row r="131" spans="3:20" s="2" customFormat="1" ht="18" customHeight="1" x14ac:dyDescent="0.25">
      <c r="C131" s="1"/>
      <c r="D131" s="64" t="s">
        <v>283</v>
      </c>
      <c r="E131" s="65"/>
      <c r="F131" s="65"/>
      <c r="G131" s="13"/>
      <c r="H131" s="14"/>
      <c r="I131" s="14"/>
      <c r="J131" s="14"/>
      <c r="K131" s="14"/>
      <c r="L131" s="15"/>
      <c r="M131" s="1"/>
      <c r="N131" s="16"/>
      <c r="O131" s="16"/>
      <c r="P131" s="16"/>
      <c r="Q131" s="16"/>
      <c r="R131" s="16"/>
      <c r="S131" s="16"/>
      <c r="T131" s="16"/>
    </row>
    <row r="132" spans="3:20" s="2" customFormat="1" ht="24" customHeight="1" x14ac:dyDescent="0.25">
      <c r="C132" s="1"/>
      <c r="D132" s="17" t="s">
        <v>284</v>
      </c>
      <c r="E132" s="18" t="s">
        <v>285</v>
      </c>
      <c r="F132" s="19" t="s">
        <v>286</v>
      </c>
      <c r="G132" s="19" t="s">
        <v>287</v>
      </c>
      <c r="H132" s="20">
        <f t="shared" ref="H132:H152" si="12">SUM(I132:L132)</f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M132" s="1"/>
      <c r="N132" s="16"/>
      <c r="O132" s="16"/>
      <c r="P132" s="16"/>
      <c r="Q132" s="16"/>
      <c r="R132" s="16"/>
      <c r="S132" s="16"/>
      <c r="T132" s="21" t="s">
        <v>28</v>
      </c>
    </row>
    <row r="133" spans="3:20" s="2" customFormat="1" ht="12" customHeight="1" x14ac:dyDescent="0.25">
      <c r="C133" s="1"/>
      <c r="D133" s="71" t="s">
        <v>288</v>
      </c>
      <c r="E133" s="75" t="s">
        <v>201</v>
      </c>
      <c r="F133" s="69" t="s">
        <v>286</v>
      </c>
      <c r="G133" s="69" t="s">
        <v>289</v>
      </c>
      <c r="H133" s="20">
        <f t="shared" si="12"/>
        <v>0</v>
      </c>
      <c r="I133" s="24"/>
      <c r="J133" s="24"/>
      <c r="K133" s="24"/>
      <c r="L133" s="24"/>
      <c r="M133" s="1"/>
      <c r="N133" s="16"/>
      <c r="O133" s="16"/>
      <c r="P133" s="16"/>
      <c r="Q133" s="16"/>
      <c r="R133" s="16"/>
      <c r="S133" s="16"/>
      <c r="T133" s="21" t="s">
        <v>28</v>
      </c>
    </row>
    <row r="134" spans="3:20" s="2" customFormat="1" ht="12" customHeight="1" x14ac:dyDescent="0.25">
      <c r="C134" s="1"/>
      <c r="D134" s="71" t="s">
        <v>290</v>
      </c>
      <c r="E134" s="75" t="s">
        <v>204</v>
      </c>
      <c r="F134" s="69" t="s">
        <v>286</v>
      </c>
      <c r="G134" s="69" t="s">
        <v>291</v>
      </c>
      <c r="H134" s="20">
        <f t="shared" si="12"/>
        <v>0</v>
      </c>
      <c r="I134" s="20">
        <f>SUM(I135,I137)</f>
        <v>0</v>
      </c>
      <c r="J134" s="20">
        <f>SUM(J135,J137)</f>
        <v>0</v>
      </c>
      <c r="K134" s="20">
        <f>SUM(K135,K137)</f>
        <v>0</v>
      </c>
      <c r="L134" s="20">
        <f>SUM(L135,L137)</f>
        <v>0</v>
      </c>
      <c r="M134" s="1"/>
      <c r="N134" s="16"/>
      <c r="O134" s="16"/>
      <c r="P134" s="16"/>
      <c r="Q134" s="16"/>
      <c r="R134" s="16"/>
      <c r="S134" s="16"/>
      <c r="T134" s="21" t="s">
        <v>28</v>
      </c>
    </row>
    <row r="135" spans="3:20" s="2" customFormat="1" ht="12" customHeight="1" x14ac:dyDescent="0.25">
      <c r="C135" s="1"/>
      <c r="D135" s="71" t="s">
        <v>292</v>
      </c>
      <c r="E135" s="76" t="s">
        <v>207</v>
      </c>
      <c r="F135" s="69" t="s">
        <v>286</v>
      </c>
      <c r="G135" s="69" t="s">
        <v>293</v>
      </c>
      <c r="H135" s="20">
        <f t="shared" si="12"/>
        <v>0</v>
      </c>
      <c r="I135" s="24"/>
      <c r="J135" s="24"/>
      <c r="K135" s="24"/>
      <c r="L135" s="24"/>
      <c r="M135" s="1"/>
      <c r="N135" s="16"/>
      <c r="O135" s="16"/>
      <c r="P135" s="16"/>
      <c r="Q135" s="16"/>
      <c r="R135" s="16"/>
      <c r="S135" s="16"/>
      <c r="T135" s="21" t="s">
        <v>28</v>
      </c>
    </row>
    <row r="136" spans="3:20" s="2" customFormat="1" ht="12" customHeight="1" x14ac:dyDescent="0.25">
      <c r="C136" s="1"/>
      <c r="D136" s="71" t="s">
        <v>294</v>
      </c>
      <c r="E136" s="77" t="s">
        <v>295</v>
      </c>
      <c r="F136" s="69" t="s">
        <v>286</v>
      </c>
      <c r="G136" s="69" t="s">
        <v>296</v>
      </c>
      <c r="H136" s="20">
        <f t="shared" si="12"/>
        <v>0</v>
      </c>
      <c r="I136" s="24"/>
      <c r="J136" s="24"/>
      <c r="K136" s="24"/>
      <c r="L136" s="24"/>
      <c r="M136" s="1"/>
      <c r="N136" s="16"/>
      <c r="O136" s="16"/>
      <c r="P136" s="16"/>
      <c r="Q136" s="16"/>
      <c r="R136" s="16"/>
      <c r="S136" s="16"/>
      <c r="T136" s="21" t="s">
        <v>28</v>
      </c>
    </row>
    <row r="137" spans="3:20" s="2" customFormat="1" ht="12" customHeight="1" x14ac:dyDescent="0.25">
      <c r="C137" s="1"/>
      <c r="D137" s="71" t="s">
        <v>297</v>
      </c>
      <c r="E137" s="76" t="s">
        <v>213</v>
      </c>
      <c r="F137" s="69" t="s">
        <v>286</v>
      </c>
      <c r="G137" s="69" t="s">
        <v>298</v>
      </c>
      <c r="H137" s="20">
        <f t="shared" si="12"/>
        <v>0</v>
      </c>
      <c r="I137" s="24"/>
      <c r="J137" s="24"/>
      <c r="K137" s="24"/>
      <c r="L137" s="24"/>
      <c r="M137" s="1"/>
      <c r="N137" s="16"/>
      <c r="O137" s="16"/>
      <c r="P137" s="16"/>
      <c r="Q137" s="16"/>
      <c r="R137" s="16"/>
      <c r="S137" s="16"/>
      <c r="T137" s="21" t="s">
        <v>28</v>
      </c>
    </row>
    <row r="138" spans="3:20" s="2" customFormat="1" ht="12" customHeight="1" x14ac:dyDescent="0.25">
      <c r="C138" s="1"/>
      <c r="D138" s="17" t="s">
        <v>299</v>
      </c>
      <c r="E138" s="18" t="s">
        <v>300</v>
      </c>
      <c r="F138" s="19" t="s">
        <v>286</v>
      </c>
      <c r="G138" s="19" t="s">
        <v>301</v>
      </c>
      <c r="H138" s="20">
        <f t="shared" si="12"/>
        <v>0</v>
      </c>
      <c r="I138" s="20">
        <f>SUM(I139,I144)</f>
        <v>0</v>
      </c>
      <c r="J138" s="20">
        <f>SUM(J139,J144)</f>
        <v>0</v>
      </c>
      <c r="K138" s="20">
        <f>SUM(K139,K144)</f>
        <v>0</v>
      </c>
      <c r="L138" s="20">
        <f>SUM(L139,L144)</f>
        <v>0</v>
      </c>
      <c r="M138" s="1"/>
      <c r="N138" s="16"/>
      <c r="O138" s="16"/>
      <c r="P138" s="16"/>
      <c r="Q138" s="16"/>
      <c r="R138" s="16"/>
      <c r="S138" s="16"/>
      <c r="T138" s="21" t="s">
        <v>28</v>
      </c>
    </row>
    <row r="139" spans="3:20" s="2" customFormat="1" ht="12" customHeight="1" x14ac:dyDescent="0.25">
      <c r="C139" s="1"/>
      <c r="D139" s="71" t="s">
        <v>302</v>
      </c>
      <c r="E139" s="75" t="s">
        <v>201</v>
      </c>
      <c r="F139" s="69" t="s">
        <v>286</v>
      </c>
      <c r="G139" s="69" t="s">
        <v>303</v>
      </c>
      <c r="H139" s="20">
        <f t="shared" si="12"/>
        <v>0</v>
      </c>
      <c r="I139" s="20">
        <f>SUM(I140:I141)</f>
        <v>0</v>
      </c>
      <c r="J139" s="20">
        <f>SUM(J140:J141)</f>
        <v>0</v>
      </c>
      <c r="K139" s="20">
        <f>SUM(K140:K141)</f>
        <v>0</v>
      </c>
      <c r="L139" s="20">
        <f>SUM(L140:L141)</f>
        <v>0</v>
      </c>
      <c r="M139" s="1"/>
      <c r="N139" s="16"/>
      <c r="O139" s="16"/>
      <c r="P139" s="16"/>
      <c r="Q139" s="16"/>
      <c r="R139" s="16"/>
      <c r="S139" s="16"/>
      <c r="T139" s="21" t="s">
        <v>28</v>
      </c>
    </row>
    <row r="140" spans="3:20" s="2" customFormat="1" ht="12" customHeight="1" x14ac:dyDescent="0.25">
      <c r="C140" s="1"/>
      <c r="D140" s="71" t="s">
        <v>304</v>
      </c>
      <c r="E140" s="76" t="s">
        <v>222</v>
      </c>
      <c r="F140" s="69" t="s">
        <v>286</v>
      </c>
      <c r="G140" s="69" t="s">
        <v>305</v>
      </c>
      <c r="H140" s="20">
        <f t="shared" si="12"/>
        <v>0</v>
      </c>
      <c r="I140" s="24"/>
      <c r="J140" s="24"/>
      <c r="K140" s="24"/>
      <c r="L140" s="24"/>
      <c r="M140" s="1"/>
      <c r="N140" s="16"/>
      <c r="O140" s="16"/>
      <c r="P140" s="16"/>
      <c r="Q140" s="16"/>
      <c r="R140" s="16"/>
      <c r="S140" s="16"/>
      <c r="T140" s="21" t="s">
        <v>28</v>
      </c>
    </row>
    <row r="141" spans="3:20" s="2" customFormat="1" ht="12" customHeight="1" x14ac:dyDescent="0.25">
      <c r="C141" s="1"/>
      <c r="D141" s="71" t="s">
        <v>306</v>
      </c>
      <c r="E141" s="76" t="s">
        <v>225</v>
      </c>
      <c r="F141" s="69" t="s">
        <v>286</v>
      </c>
      <c r="G141" s="69" t="s">
        <v>307</v>
      </c>
      <c r="H141" s="20">
        <f t="shared" si="12"/>
        <v>0</v>
      </c>
      <c r="I141" s="20">
        <f>SUM(I142:I143)</f>
        <v>0</v>
      </c>
      <c r="J141" s="20">
        <f>SUM(J142:J143)</f>
        <v>0</v>
      </c>
      <c r="K141" s="20">
        <f>SUM(K142:K143)</f>
        <v>0</v>
      </c>
      <c r="L141" s="20">
        <f>SUM(L142:L143)</f>
        <v>0</v>
      </c>
      <c r="M141" s="1"/>
      <c r="N141" s="16"/>
      <c r="O141" s="16"/>
      <c r="P141" s="16"/>
      <c r="Q141" s="16"/>
      <c r="R141" s="16"/>
      <c r="S141" s="16"/>
      <c r="T141" s="21" t="s">
        <v>28</v>
      </c>
    </row>
    <row r="142" spans="3:20" s="2" customFormat="1" ht="12" customHeight="1" x14ac:dyDescent="0.25">
      <c r="C142" s="1"/>
      <c r="D142" s="71" t="s">
        <v>308</v>
      </c>
      <c r="E142" s="77" t="s">
        <v>231</v>
      </c>
      <c r="F142" s="69" t="s">
        <v>286</v>
      </c>
      <c r="G142" s="69" t="s">
        <v>309</v>
      </c>
      <c r="H142" s="20">
        <f t="shared" si="12"/>
        <v>0</v>
      </c>
      <c r="I142" s="24"/>
      <c r="J142" s="24"/>
      <c r="K142" s="24"/>
      <c r="L142" s="24"/>
      <c r="M142" s="1"/>
      <c r="N142" s="16"/>
      <c r="O142" s="16"/>
      <c r="P142" s="16"/>
      <c r="Q142" s="16"/>
      <c r="R142" s="16"/>
      <c r="S142" s="16"/>
      <c r="T142" s="21" t="s">
        <v>28</v>
      </c>
    </row>
    <row r="143" spans="3:20" s="2" customFormat="1" ht="12" customHeight="1" x14ac:dyDescent="0.25">
      <c r="C143" s="1"/>
      <c r="D143" s="71" t="s">
        <v>310</v>
      </c>
      <c r="E143" s="77" t="s">
        <v>311</v>
      </c>
      <c r="F143" s="69" t="s">
        <v>286</v>
      </c>
      <c r="G143" s="69" t="s">
        <v>312</v>
      </c>
      <c r="H143" s="20">
        <f t="shared" si="12"/>
        <v>0</v>
      </c>
      <c r="I143" s="24"/>
      <c r="J143" s="24"/>
      <c r="K143" s="24"/>
      <c r="L143" s="24"/>
      <c r="M143" s="1"/>
      <c r="N143" s="16"/>
      <c r="O143" s="16"/>
      <c r="P143" s="16"/>
      <c r="Q143" s="16"/>
      <c r="R143" s="16"/>
      <c r="S143" s="16"/>
      <c r="T143" s="21" t="s">
        <v>28</v>
      </c>
    </row>
    <row r="144" spans="3:20" s="2" customFormat="1" ht="12" customHeight="1" x14ac:dyDescent="0.25">
      <c r="C144" s="1"/>
      <c r="D144" s="71" t="s">
        <v>313</v>
      </c>
      <c r="E144" s="75" t="s">
        <v>263</v>
      </c>
      <c r="F144" s="69" t="s">
        <v>286</v>
      </c>
      <c r="G144" s="69" t="s">
        <v>314</v>
      </c>
      <c r="H144" s="20">
        <f t="shared" si="12"/>
        <v>0</v>
      </c>
      <c r="I144" s="20">
        <f>SUM(I145,I147)</f>
        <v>0</v>
      </c>
      <c r="J144" s="20">
        <f>SUM(J145,J147)</f>
        <v>0</v>
      </c>
      <c r="K144" s="20">
        <f>SUM(K145,K147)</f>
        <v>0</v>
      </c>
      <c r="L144" s="20">
        <f>SUM(L145,L147)</f>
        <v>0</v>
      </c>
      <c r="M144" s="1"/>
      <c r="N144" s="16"/>
      <c r="O144" s="16"/>
      <c r="P144" s="16"/>
      <c r="Q144" s="16"/>
      <c r="R144" s="16"/>
      <c r="S144" s="16"/>
      <c r="T144" s="21" t="s">
        <v>28</v>
      </c>
    </row>
    <row r="145" spans="3:20" s="2" customFormat="1" ht="12" customHeight="1" x14ac:dyDescent="0.25">
      <c r="C145" s="1"/>
      <c r="D145" s="71" t="s">
        <v>315</v>
      </c>
      <c r="E145" s="76" t="s">
        <v>207</v>
      </c>
      <c r="F145" s="69" t="s">
        <v>286</v>
      </c>
      <c r="G145" s="69" t="s">
        <v>316</v>
      </c>
      <c r="H145" s="20">
        <f t="shared" si="12"/>
        <v>0</v>
      </c>
      <c r="I145" s="24"/>
      <c r="J145" s="24"/>
      <c r="K145" s="24"/>
      <c r="L145" s="24"/>
      <c r="M145" s="1"/>
      <c r="N145" s="16"/>
      <c r="O145" s="16"/>
      <c r="P145" s="16"/>
      <c r="Q145" s="16"/>
      <c r="R145" s="16"/>
      <c r="S145" s="16"/>
      <c r="T145" s="21" t="s">
        <v>28</v>
      </c>
    </row>
    <row r="146" spans="3:20" s="2" customFormat="1" ht="12" customHeight="1" x14ac:dyDescent="0.25">
      <c r="C146" s="1"/>
      <c r="D146" s="71" t="s">
        <v>317</v>
      </c>
      <c r="E146" s="77" t="s">
        <v>295</v>
      </c>
      <c r="F146" s="69" t="s">
        <v>286</v>
      </c>
      <c r="G146" s="69" t="s">
        <v>318</v>
      </c>
      <c r="H146" s="20">
        <f t="shared" si="12"/>
        <v>0</v>
      </c>
      <c r="I146" s="24"/>
      <c r="J146" s="24"/>
      <c r="K146" s="24"/>
      <c r="L146" s="24"/>
      <c r="M146" s="1"/>
      <c r="N146" s="16"/>
      <c r="O146" s="16"/>
      <c r="P146" s="16"/>
      <c r="Q146" s="16"/>
      <c r="R146" s="16"/>
      <c r="S146" s="16"/>
      <c r="T146" s="21" t="s">
        <v>28</v>
      </c>
    </row>
    <row r="147" spans="3:20" s="2" customFormat="1" ht="12" customHeight="1" x14ac:dyDescent="0.25">
      <c r="C147" s="1"/>
      <c r="D147" s="71" t="s">
        <v>319</v>
      </c>
      <c r="E147" s="76" t="s">
        <v>213</v>
      </c>
      <c r="F147" s="69" t="s">
        <v>286</v>
      </c>
      <c r="G147" s="69" t="s">
        <v>320</v>
      </c>
      <c r="H147" s="20">
        <f t="shared" si="12"/>
        <v>0</v>
      </c>
      <c r="I147" s="24"/>
      <c r="J147" s="24"/>
      <c r="K147" s="24"/>
      <c r="L147" s="24"/>
      <c r="M147" s="1"/>
      <c r="N147" s="16"/>
      <c r="O147" s="16"/>
      <c r="P147" s="16"/>
      <c r="Q147" s="16"/>
      <c r="R147" s="16"/>
      <c r="S147" s="16"/>
      <c r="T147" s="21" t="s">
        <v>28</v>
      </c>
    </row>
    <row r="148" spans="3:20" s="2" customFormat="1" ht="12" customHeight="1" x14ac:dyDescent="0.25">
      <c r="C148" s="1"/>
      <c r="D148" s="17" t="s">
        <v>321</v>
      </c>
      <c r="E148" s="18" t="s">
        <v>322</v>
      </c>
      <c r="F148" s="19" t="s">
        <v>286</v>
      </c>
      <c r="G148" s="19" t="s">
        <v>323</v>
      </c>
      <c r="H148" s="20">
        <f t="shared" si="12"/>
        <v>61499.830583879993</v>
      </c>
      <c r="I148" s="20">
        <f>SUM(I149:I150)</f>
        <v>54.161464775999988</v>
      </c>
      <c r="J148" s="20">
        <f>SUM(J149:J150)</f>
        <v>55594.478473415991</v>
      </c>
      <c r="K148" s="20">
        <f>SUM(K149:K150)</f>
        <v>4113.7008483120007</v>
      </c>
      <c r="L148" s="20">
        <f>SUM(L149:L150)</f>
        <v>1737.4897973760003</v>
      </c>
      <c r="M148" s="1"/>
      <c r="N148" s="16"/>
      <c r="O148" s="16"/>
      <c r="P148" s="16"/>
      <c r="Q148" s="16"/>
      <c r="R148" s="16"/>
      <c r="S148" s="16"/>
      <c r="T148" s="21" t="s">
        <v>28</v>
      </c>
    </row>
    <row r="149" spans="3:20" s="2" customFormat="1" ht="12" customHeight="1" x14ac:dyDescent="0.25">
      <c r="C149" s="1"/>
      <c r="D149" s="71" t="s">
        <v>324</v>
      </c>
      <c r="E149" s="75" t="s">
        <v>201</v>
      </c>
      <c r="F149" s="69" t="s">
        <v>286</v>
      </c>
      <c r="G149" s="69" t="s">
        <v>325</v>
      </c>
      <c r="H149" s="20">
        <f t="shared" si="12"/>
        <v>0</v>
      </c>
      <c r="I149" s="24"/>
      <c r="J149" s="24"/>
      <c r="K149" s="24"/>
      <c r="L149" s="24"/>
      <c r="M149" s="1"/>
      <c r="N149" s="16"/>
      <c r="O149" s="16"/>
      <c r="P149" s="16"/>
      <c r="Q149" s="16"/>
      <c r="R149" s="16"/>
      <c r="S149" s="16"/>
      <c r="T149" s="21" t="s">
        <v>28</v>
      </c>
    </row>
    <row r="150" spans="3:20" s="2" customFormat="1" ht="12" customHeight="1" x14ac:dyDescent="0.25">
      <c r="C150" s="1"/>
      <c r="D150" s="71" t="s">
        <v>326</v>
      </c>
      <c r="E150" s="75" t="s">
        <v>204</v>
      </c>
      <c r="F150" s="69" t="s">
        <v>286</v>
      </c>
      <c r="G150" s="69" t="s">
        <v>327</v>
      </c>
      <c r="H150" s="20">
        <f t="shared" si="12"/>
        <v>61499.830583879993</v>
      </c>
      <c r="I150" s="20">
        <f>SUM(I151:I152)</f>
        <v>54.161464775999988</v>
      </c>
      <c r="J150" s="20">
        <f>SUM(J151:J152)</f>
        <v>55594.478473415991</v>
      </c>
      <c r="K150" s="20">
        <f>SUM(K151:K152)</f>
        <v>4113.7008483120007</v>
      </c>
      <c r="L150" s="20">
        <f>SUM(L151:L152)</f>
        <v>1737.4897973760003</v>
      </c>
      <c r="M150" s="1"/>
      <c r="N150" s="16"/>
      <c r="O150" s="16"/>
      <c r="P150" s="16"/>
      <c r="Q150" s="16"/>
      <c r="R150" s="16"/>
      <c r="S150" s="16"/>
      <c r="T150" s="21" t="s">
        <v>28</v>
      </c>
    </row>
    <row r="151" spans="3:20" s="2" customFormat="1" ht="12" customHeight="1" x14ac:dyDescent="0.25">
      <c r="C151" s="1"/>
      <c r="D151" s="71" t="s">
        <v>328</v>
      </c>
      <c r="E151" s="76" t="s">
        <v>279</v>
      </c>
      <c r="F151" s="69" t="s">
        <v>286</v>
      </c>
      <c r="G151" s="69" t="s">
        <v>329</v>
      </c>
      <c r="H151" s="20">
        <f t="shared" si="12"/>
        <v>48460.821931727995</v>
      </c>
      <c r="I151" s="24"/>
      <c r="J151" s="24">
        <f>J129*54523.19*1.2/1000*12</f>
        <v>48460.821931727995</v>
      </c>
      <c r="K151" s="24"/>
      <c r="L151" s="24"/>
      <c r="M151" s="1"/>
      <c r="N151" s="16"/>
      <c r="O151" s="16"/>
      <c r="P151" s="16"/>
      <c r="Q151" s="16"/>
      <c r="R151" s="16"/>
      <c r="S151" s="16"/>
      <c r="T151" s="21" t="s">
        <v>28</v>
      </c>
    </row>
    <row r="152" spans="3:20" s="2" customFormat="1" ht="12" customHeight="1" x14ac:dyDescent="0.25">
      <c r="C152" s="1"/>
      <c r="D152" s="71" t="s">
        <v>330</v>
      </c>
      <c r="E152" s="76" t="s">
        <v>213</v>
      </c>
      <c r="F152" s="69" t="s">
        <v>286</v>
      </c>
      <c r="G152" s="69" t="s">
        <v>331</v>
      </c>
      <c r="H152" s="20">
        <f t="shared" si="12"/>
        <v>13039.008652152001</v>
      </c>
      <c r="I152" s="24">
        <f>I130*107.42*1.2/1000</f>
        <v>54.161464775999988</v>
      </c>
      <c r="J152" s="24">
        <f>J130*107.42*1.2/1000</f>
        <v>7133.6565416880003</v>
      </c>
      <c r="K152" s="24">
        <f>K130*107.42*1.2/1000</f>
        <v>4113.7008483120007</v>
      </c>
      <c r="L152" s="24">
        <f>L130*107.42*1.2/1000</f>
        <v>1737.4897973760003</v>
      </c>
      <c r="M152" s="1"/>
      <c r="N152" s="16"/>
      <c r="O152" s="16"/>
      <c r="P152" s="16"/>
      <c r="Q152" s="16"/>
      <c r="R152" s="16"/>
      <c r="S152" s="16"/>
      <c r="T152" s="21" t="s">
        <v>28</v>
      </c>
    </row>
  </sheetData>
  <mergeCells count="11">
    <mergeCell ref="D14:F14"/>
    <mergeCell ref="D54:F54"/>
    <mergeCell ref="D94:F94"/>
    <mergeCell ref="D98:F98"/>
    <mergeCell ref="D131:F131"/>
    <mergeCell ref="D11:D12"/>
    <mergeCell ref="E11:E12"/>
    <mergeCell ref="F11:F12"/>
    <mergeCell ref="G11:G12"/>
    <mergeCell ref="H11:H12"/>
    <mergeCell ref="I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opLeftCell="C7" workbookViewId="0">
      <selection activeCell="K152" sqref="K152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70.710937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16384" width="9.140625" style="2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spans="1:20" ht="10.5" hidden="1" customHeight="1" x14ac:dyDescent="0.25"/>
    <row r="5" spans="1:20" ht="10.5" hidden="1" customHeight="1" x14ac:dyDescent="0.25">
      <c r="A5" s="5"/>
    </row>
    <row r="6" spans="1:20" ht="10.5" hidden="1" customHeight="1" x14ac:dyDescent="0.25">
      <c r="A6" s="5"/>
    </row>
    <row r="7" spans="1:20" ht="6" customHeight="1" x14ac:dyDescent="0.25">
      <c r="A7" s="5"/>
    </row>
    <row r="8" spans="1:20" ht="12" customHeight="1" x14ac:dyDescent="0.25">
      <c r="A8" s="5"/>
      <c r="D8" s="41" t="s">
        <v>12</v>
      </c>
      <c r="E8" s="41"/>
      <c r="F8" s="7"/>
      <c r="G8" s="7"/>
      <c r="H8" s="7"/>
      <c r="I8" s="7"/>
      <c r="J8" s="7"/>
      <c r="K8" s="7"/>
    </row>
    <row r="9" spans="1:20" ht="12" customHeight="1" x14ac:dyDescent="0.25">
      <c r="D9" s="43" t="str">
        <f>IF(ORG="","Не определено",ORG)</f>
        <v>ООО "КВЭП"</v>
      </c>
      <c r="E9" s="43"/>
    </row>
    <row r="10" spans="1:20" ht="15" customHeight="1" x14ac:dyDescent="0.25">
      <c r="D10" s="9"/>
      <c r="E10" s="9"/>
      <c r="F10" s="7"/>
      <c r="G10" s="7"/>
      <c r="H10" s="7"/>
      <c r="I10" s="7"/>
      <c r="J10" s="7"/>
      <c r="K10" s="7"/>
      <c r="L10" s="40" t="s">
        <v>13</v>
      </c>
    </row>
    <row r="11" spans="1:20" ht="15" customHeight="1" x14ac:dyDescent="0.25"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  <c r="I11" s="66" t="s">
        <v>19</v>
      </c>
      <c r="J11" s="66"/>
      <c r="K11" s="66"/>
      <c r="L11" s="66"/>
    </row>
    <row r="12" spans="1:20" ht="15" customHeight="1" x14ac:dyDescent="0.25">
      <c r="D12" s="66"/>
      <c r="E12" s="66"/>
      <c r="F12" s="66"/>
      <c r="G12" s="66"/>
      <c r="H12" s="66"/>
      <c r="I12" s="42" t="s">
        <v>20</v>
      </c>
      <c r="J12" s="42" t="s">
        <v>21</v>
      </c>
      <c r="K12" s="42" t="s">
        <v>22</v>
      </c>
      <c r="L12" s="42" t="s">
        <v>23</v>
      </c>
    </row>
    <row r="13" spans="1:20" ht="12" customHeight="1" x14ac:dyDescent="0.25">
      <c r="D13" s="12">
        <v>0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</row>
    <row r="14" spans="1:20" ht="18" customHeight="1" x14ac:dyDescent="0.25">
      <c r="D14" s="64" t="s">
        <v>24</v>
      </c>
      <c r="E14" s="65"/>
      <c r="F14" s="65"/>
      <c r="G14" s="13"/>
      <c r="H14" s="14"/>
      <c r="I14" s="14"/>
      <c r="J14" s="14"/>
      <c r="K14" s="14"/>
      <c r="L14" s="15"/>
      <c r="N14" s="16"/>
      <c r="O14" s="16"/>
      <c r="P14" s="16"/>
      <c r="Q14" s="16"/>
      <c r="R14" s="16"/>
      <c r="S14" s="16"/>
      <c r="T14" s="16"/>
    </row>
    <row r="15" spans="1:20" ht="12" customHeight="1" x14ac:dyDescent="0.25">
      <c r="D15" s="17" t="s">
        <v>25</v>
      </c>
      <c r="E15" s="18" t="s">
        <v>26</v>
      </c>
      <c r="F15" s="19" t="s">
        <v>27</v>
      </c>
      <c r="G15" s="19">
        <v>10</v>
      </c>
      <c r="H15" s="20">
        <f>SUM(I15:L15)</f>
        <v>8448.42</v>
      </c>
      <c r="I15" s="20">
        <f>SUM(I16,I17,I20,I23)</f>
        <v>981.77599999999995</v>
      </c>
      <c r="J15" s="20">
        <f>SUM(J16,J17,J20,J23)</f>
        <v>5698.8090000000002</v>
      </c>
      <c r="K15" s="20">
        <f>SUM(K16,K17,K20,K23)</f>
        <v>1767.8350000000003</v>
      </c>
      <c r="L15" s="20">
        <f>SUM(L16,L17,L20,L23)</f>
        <v>0</v>
      </c>
      <c r="N15" s="16"/>
      <c r="O15" s="16"/>
      <c r="P15" s="16"/>
      <c r="Q15" s="16"/>
      <c r="R15" s="16"/>
      <c r="S15" s="16"/>
      <c r="T15" s="21" t="s">
        <v>28</v>
      </c>
    </row>
    <row r="16" spans="1:20" ht="12" customHeight="1" x14ac:dyDescent="0.25">
      <c r="D16" s="44" t="s">
        <v>29</v>
      </c>
      <c r="E16" s="48" t="s">
        <v>30</v>
      </c>
      <c r="F16" s="42" t="s">
        <v>27</v>
      </c>
      <c r="G16" s="42">
        <v>20</v>
      </c>
      <c r="H16" s="20">
        <f>SUM(I16:L16)</f>
        <v>0</v>
      </c>
      <c r="I16" s="24"/>
      <c r="J16" s="24"/>
      <c r="K16" s="24"/>
      <c r="L16" s="24"/>
      <c r="N16" s="16"/>
      <c r="O16" s="16"/>
      <c r="P16" s="16"/>
      <c r="Q16" s="16"/>
      <c r="R16" s="16"/>
      <c r="S16" s="16"/>
      <c r="T16" s="21" t="s">
        <v>28</v>
      </c>
    </row>
    <row r="17" spans="3:20" ht="12" customHeight="1" x14ac:dyDescent="0.25">
      <c r="D17" s="44" t="s">
        <v>31</v>
      </c>
      <c r="E17" s="48" t="s">
        <v>32</v>
      </c>
      <c r="F17" s="42" t="s">
        <v>27</v>
      </c>
      <c r="G17" s="42">
        <v>30</v>
      </c>
      <c r="H17" s="20">
        <f>SUM(I17:L17)</f>
        <v>0</v>
      </c>
      <c r="I17" s="20">
        <f>SUM(I18:I19)</f>
        <v>0</v>
      </c>
      <c r="J17" s="20">
        <f>SUM(J18:J19)</f>
        <v>0</v>
      </c>
      <c r="K17" s="20">
        <f>SUM(K18:K19)</f>
        <v>0</v>
      </c>
      <c r="L17" s="20">
        <f>SUM(L18:L19)</f>
        <v>0</v>
      </c>
      <c r="N17" s="16"/>
      <c r="O17" s="16"/>
      <c r="P17" s="16"/>
      <c r="Q17" s="16"/>
      <c r="R17" s="16"/>
      <c r="S17" s="16"/>
      <c r="T17" s="21" t="s">
        <v>28</v>
      </c>
    </row>
    <row r="18" spans="3:20" ht="12" hidden="1" customHeight="1" x14ac:dyDescent="0.25">
      <c r="D18" s="47"/>
      <c r="E18" s="26"/>
      <c r="F18" s="46"/>
      <c r="G18" s="46"/>
      <c r="H18" s="28"/>
      <c r="I18" s="28"/>
      <c r="J18" s="28"/>
      <c r="K18" s="28"/>
      <c r="L18" s="29"/>
      <c r="N18" s="21" t="s">
        <v>33</v>
      </c>
      <c r="O18" s="16"/>
      <c r="P18" s="16"/>
      <c r="Q18" s="16"/>
      <c r="R18" s="16"/>
      <c r="S18" s="16"/>
      <c r="T18" s="16"/>
    </row>
    <row r="19" spans="3:20" ht="12" customHeight="1" x14ac:dyDescent="0.25">
      <c r="D19" s="45"/>
      <c r="E19" s="26" t="s">
        <v>34</v>
      </c>
      <c r="F19" s="46"/>
      <c r="G19" s="46"/>
      <c r="H19" s="28"/>
      <c r="I19" s="28"/>
      <c r="J19" s="28"/>
      <c r="K19" s="28"/>
      <c r="L19" s="29"/>
      <c r="N19" s="16"/>
      <c r="O19" s="16"/>
      <c r="P19" s="16"/>
      <c r="Q19" s="16"/>
      <c r="R19" s="16"/>
      <c r="S19" s="16"/>
      <c r="T19" s="31" t="s">
        <v>35</v>
      </c>
    </row>
    <row r="20" spans="3:20" ht="12" customHeight="1" x14ac:dyDescent="0.25">
      <c r="D20" s="44" t="s">
        <v>36</v>
      </c>
      <c r="E20" s="48" t="s">
        <v>37</v>
      </c>
      <c r="F20" s="42" t="s">
        <v>27</v>
      </c>
      <c r="G20" s="42" t="s">
        <v>38</v>
      </c>
      <c r="H20" s="20">
        <f>SUM(I20:L20)</f>
        <v>0</v>
      </c>
      <c r="I20" s="20">
        <f>SUM(I21:I22)</f>
        <v>0</v>
      </c>
      <c r="J20" s="20">
        <f>SUM(J21:J22)</f>
        <v>0</v>
      </c>
      <c r="K20" s="20">
        <f>SUM(K21:K22)</f>
        <v>0</v>
      </c>
      <c r="L20" s="20">
        <f>SUM(L21:L22)</f>
        <v>0</v>
      </c>
      <c r="N20" s="16"/>
      <c r="O20" s="16"/>
      <c r="P20" s="16"/>
      <c r="Q20" s="16"/>
      <c r="R20" s="16"/>
      <c r="S20" s="16"/>
      <c r="T20" s="21" t="s">
        <v>28</v>
      </c>
    </row>
    <row r="21" spans="3:20" ht="12" hidden="1" customHeight="1" x14ac:dyDescent="0.25">
      <c r="D21" s="47"/>
      <c r="E21" s="26"/>
      <c r="F21" s="46"/>
      <c r="G21" s="46"/>
      <c r="H21" s="28"/>
      <c r="I21" s="28"/>
      <c r="J21" s="28"/>
      <c r="K21" s="28"/>
      <c r="L21" s="29"/>
      <c r="N21" s="21" t="s">
        <v>33</v>
      </c>
      <c r="O21" s="16"/>
      <c r="P21" s="16"/>
      <c r="Q21" s="16"/>
      <c r="R21" s="16"/>
      <c r="S21" s="16"/>
      <c r="T21" s="16"/>
    </row>
    <row r="22" spans="3:20" ht="12" customHeight="1" x14ac:dyDescent="0.25">
      <c r="D22" s="45"/>
      <c r="E22" s="26" t="s">
        <v>34</v>
      </c>
      <c r="F22" s="46"/>
      <c r="G22" s="46"/>
      <c r="H22" s="28"/>
      <c r="I22" s="28"/>
      <c r="J22" s="28"/>
      <c r="K22" s="28"/>
      <c r="L22" s="29"/>
      <c r="N22" s="16"/>
      <c r="O22" s="16"/>
      <c r="P22" s="16"/>
      <c r="Q22" s="16"/>
      <c r="R22" s="16"/>
      <c r="S22" s="16"/>
      <c r="T22" s="31" t="s">
        <v>39</v>
      </c>
    </row>
    <row r="23" spans="3:20" ht="12" customHeight="1" x14ac:dyDescent="0.25">
      <c r="D23" s="44" t="s">
        <v>40</v>
      </c>
      <c r="E23" s="48" t="s">
        <v>41</v>
      </c>
      <c r="F23" s="42" t="s">
        <v>27</v>
      </c>
      <c r="G23" s="42" t="s">
        <v>42</v>
      </c>
      <c r="H23" s="20">
        <f>SUM(I23:L23)</f>
        <v>8448.42</v>
      </c>
      <c r="I23" s="20">
        <f>SUM(I24:I28)</f>
        <v>981.77599999999995</v>
      </c>
      <c r="J23" s="20">
        <f>SUM(J24:J28)</f>
        <v>5698.8090000000002</v>
      </c>
      <c r="K23" s="20">
        <f>SUM(K24:K28)</f>
        <v>1767.8350000000003</v>
      </c>
      <c r="L23" s="20">
        <f>SUM(L24:L28)</f>
        <v>0</v>
      </c>
      <c r="N23" s="16"/>
      <c r="O23" s="16"/>
      <c r="P23" s="16"/>
      <c r="Q23" s="16"/>
      <c r="R23" s="16"/>
      <c r="S23" s="16"/>
      <c r="T23" s="21" t="s">
        <v>28</v>
      </c>
    </row>
    <row r="24" spans="3:20" ht="12" hidden="1" customHeight="1" x14ac:dyDescent="0.25">
      <c r="D24" s="47"/>
      <c r="E24" s="26"/>
      <c r="F24" s="46"/>
      <c r="G24" s="46"/>
      <c r="H24" s="28"/>
      <c r="I24" s="28"/>
      <c r="J24" s="28"/>
      <c r="K24" s="28"/>
      <c r="L24" s="29"/>
      <c r="N24" s="21" t="s">
        <v>33</v>
      </c>
      <c r="O24" s="16"/>
      <c r="P24" s="16"/>
      <c r="Q24" s="16"/>
      <c r="R24" s="16"/>
      <c r="S24" s="16"/>
      <c r="T24" s="16"/>
    </row>
    <row r="25" spans="3:20" s="1" customFormat="1" ht="12" customHeight="1" x14ac:dyDescent="0.15">
      <c r="C25" s="32" t="s">
        <v>43</v>
      </c>
      <c r="D25" s="44" t="str">
        <f>"1.4."&amp;N25</f>
        <v>1.4.1</v>
      </c>
      <c r="E25" s="52" t="s">
        <v>44</v>
      </c>
      <c r="F25" s="42" t="s">
        <v>27</v>
      </c>
      <c r="G25" s="42" t="s">
        <v>42</v>
      </c>
      <c r="H25" s="20">
        <f>SUM(I25:L25)</f>
        <v>7989.4009999999998</v>
      </c>
      <c r="I25" s="24">
        <v>981.77599999999995</v>
      </c>
      <c r="J25" s="24">
        <v>5698.8090000000002</v>
      </c>
      <c r="K25" s="24">
        <v>1308.816</v>
      </c>
      <c r="L25" s="24"/>
      <c r="N25" s="21" t="s">
        <v>25</v>
      </c>
      <c r="O25" s="34" t="s">
        <v>44</v>
      </c>
      <c r="P25" s="34" t="s">
        <v>45</v>
      </c>
      <c r="Q25" s="34" t="s">
        <v>46</v>
      </c>
      <c r="R25" s="34" t="s">
        <v>47</v>
      </c>
      <c r="S25" s="21" t="s">
        <v>48</v>
      </c>
      <c r="T25" s="21" t="s">
        <v>49</v>
      </c>
    </row>
    <row r="26" spans="3:20" s="1" customFormat="1" ht="12" customHeight="1" x14ac:dyDescent="0.15">
      <c r="C26" s="32" t="s">
        <v>43</v>
      </c>
      <c r="D26" s="44" t="str">
        <f>"1.4."&amp;N26</f>
        <v>1.4.2</v>
      </c>
      <c r="E26" s="52" t="s">
        <v>50</v>
      </c>
      <c r="F26" s="42" t="s">
        <v>27</v>
      </c>
      <c r="G26" s="42" t="s">
        <v>42</v>
      </c>
      <c r="H26" s="20">
        <f>SUM(I26:L26)</f>
        <v>343.57100000000003</v>
      </c>
      <c r="I26" s="24"/>
      <c r="J26" s="24"/>
      <c r="K26" s="24">
        <f>332.41+11.161</f>
        <v>343.57100000000003</v>
      </c>
      <c r="L26" s="24"/>
      <c r="N26" s="21" t="s">
        <v>51</v>
      </c>
      <c r="O26" s="34" t="s">
        <v>50</v>
      </c>
      <c r="P26" s="34" t="s">
        <v>52</v>
      </c>
      <c r="Q26" s="34" t="s">
        <v>53</v>
      </c>
      <c r="R26" s="34" t="s">
        <v>47</v>
      </c>
      <c r="S26" s="21" t="s">
        <v>48</v>
      </c>
      <c r="T26" s="21" t="s">
        <v>49</v>
      </c>
    </row>
    <row r="27" spans="3:20" s="1" customFormat="1" ht="12" customHeight="1" x14ac:dyDescent="0.15">
      <c r="C27" s="32" t="s">
        <v>43</v>
      </c>
      <c r="D27" s="44" t="str">
        <f>"1.4."&amp;N27</f>
        <v>1.4.3</v>
      </c>
      <c r="E27" s="52" t="s">
        <v>54</v>
      </c>
      <c r="F27" s="42" t="s">
        <v>27</v>
      </c>
      <c r="G27" s="42" t="s">
        <v>42</v>
      </c>
      <c r="H27" s="20">
        <f>SUM(I27:L27)</f>
        <v>115.44799999999999</v>
      </c>
      <c r="I27" s="24"/>
      <c r="J27" s="24"/>
      <c r="K27" s="24">
        <v>115.44799999999999</v>
      </c>
      <c r="L27" s="24"/>
      <c r="N27" s="21" t="s">
        <v>55</v>
      </c>
      <c r="O27" s="34" t="s">
        <v>54</v>
      </c>
      <c r="P27" s="34" t="s">
        <v>56</v>
      </c>
      <c r="Q27" s="34" t="s">
        <v>57</v>
      </c>
      <c r="R27" s="34" t="s">
        <v>58</v>
      </c>
      <c r="S27" s="21" t="s">
        <v>48</v>
      </c>
      <c r="T27" s="21" t="s">
        <v>49</v>
      </c>
    </row>
    <row r="28" spans="3:20" ht="12" customHeight="1" x14ac:dyDescent="0.25">
      <c r="D28" s="45"/>
      <c r="E28" s="26" t="s">
        <v>34</v>
      </c>
      <c r="F28" s="46"/>
      <c r="G28" s="46"/>
      <c r="H28" s="28"/>
      <c r="I28" s="28"/>
      <c r="J28" s="28"/>
      <c r="K28" s="28"/>
      <c r="L28" s="29"/>
      <c r="N28" s="16"/>
      <c r="O28" s="16"/>
      <c r="P28" s="16"/>
      <c r="Q28" s="16"/>
      <c r="R28" s="16"/>
      <c r="S28" s="16"/>
      <c r="T28" s="31" t="s">
        <v>59</v>
      </c>
    </row>
    <row r="29" spans="3:20" ht="12" customHeight="1" x14ac:dyDescent="0.25">
      <c r="D29" s="17" t="s">
        <v>51</v>
      </c>
      <c r="E29" s="18" t="s">
        <v>60</v>
      </c>
      <c r="F29" s="19" t="s">
        <v>27</v>
      </c>
      <c r="G29" s="19" t="s">
        <v>61</v>
      </c>
      <c r="H29" s="20">
        <f t="shared" ref="H29:H41" si="0">SUM(I29:L29)</f>
        <v>2724.3300000000004</v>
      </c>
      <c r="I29" s="20">
        <f>SUM(I31,I32,I33)</f>
        <v>0</v>
      </c>
      <c r="J29" s="20">
        <f>SUM(J30,J32,J33)</f>
        <v>0</v>
      </c>
      <c r="K29" s="20">
        <f>SUM(K30,K31,K33)</f>
        <v>1744.133</v>
      </c>
      <c r="L29" s="20">
        <f>SUM(L30,L31,L32)</f>
        <v>980.19700000000023</v>
      </c>
      <c r="N29" s="16"/>
      <c r="O29" s="16"/>
      <c r="P29" s="16"/>
      <c r="Q29" s="16"/>
      <c r="R29" s="16"/>
      <c r="S29" s="16"/>
      <c r="T29" s="21" t="s">
        <v>28</v>
      </c>
    </row>
    <row r="30" spans="3:20" ht="12" customHeight="1" x14ac:dyDescent="0.25">
      <c r="D30" s="44" t="s">
        <v>62</v>
      </c>
      <c r="E30" s="48" t="s">
        <v>20</v>
      </c>
      <c r="F30" s="42" t="s">
        <v>27</v>
      </c>
      <c r="G30" s="42" t="s">
        <v>63</v>
      </c>
      <c r="H30" s="20">
        <f t="shared" si="0"/>
        <v>977.45799999999997</v>
      </c>
      <c r="I30" s="35"/>
      <c r="J30" s="24"/>
      <c r="K30" s="24">
        <f>I46</f>
        <v>977.45799999999997</v>
      </c>
      <c r="L30" s="24"/>
      <c r="N30" s="16"/>
      <c r="O30" s="16"/>
      <c r="P30" s="16"/>
      <c r="Q30" s="16"/>
      <c r="R30" s="16"/>
      <c r="S30" s="16"/>
      <c r="T30" s="21" t="s">
        <v>28</v>
      </c>
    </row>
    <row r="31" spans="3:20" ht="12" customHeight="1" x14ac:dyDescent="0.25">
      <c r="D31" s="44" t="s">
        <v>64</v>
      </c>
      <c r="E31" s="48" t="s">
        <v>21</v>
      </c>
      <c r="F31" s="42" t="s">
        <v>27</v>
      </c>
      <c r="G31" s="42" t="s">
        <v>65</v>
      </c>
      <c r="H31" s="20">
        <f t="shared" si="0"/>
        <v>766.67500000000007</v>
      </c>
      <c r="I31" s="24"/>
      <c r="J31" s="35"/>
      <c r="K31" s="24">
        <f>J46</f>
        <v>766.67500000000007</v>
      </c>
      <c r="L31" s="24"/>
      <c r="N31" s="16"/>
      <c r="O31" s="16"/>
      <c r="P31" s="16"/>
      <c r="Q31" s="16"/>
      <c r="R31" s="16"/>
      <c r="S31" s="16"/>
      <c r="T31" s="21" t="s">
        <v>28</v>
      </c>
    </row>
    <row r="32" spans="3:20" ht="12" customHeight="1" x14ac:dyDescent="0.25">
      <c r="D32" s="44" t="s">
        <v>66</v>
      </c>
      <c r="E32" s="48" t="s">
        <v>22</v>
      </c>
      <c r="F32" s="42" t="s">
        <v>27</v>
      </c>
      <c r="G32" s="42" t="s">
        <v>67</v>
      </c>
      <c r="H32" s="20">
        <f t="shared" si="0"/>
        <v>980.19700000000023</v>
      </c>
      <c r="I32" s="24"/>
      <c r="J32" s="24"/>
      <c r="K32" s="35"/>
      <c r="L32" s="24">
        <f>K46</f>
        <v>980.19700000000023</v>
      </c>
      <c r="N32" s="16"/>
      <c r="O32" s="16"/>
      <c r="P32" s="16"/>
      <c r="Q32" s="16"/>
      <c r="R32" s="16"/>
      <c r="S32" s="16"/>
      <c r="T32" s="21" t="s">
        <v>28</v>
      </c>
    </row>
    <row r="33" spans="3:20" ht="12" customHeight="1" x14ac:dyDescent="0.25">
      <c r="D33" s="44" t="s">
        <v>68</v>
      </c>
      <c r="E33" s="48" t="s">
        <v>69</v>
      </c>
      <c r="F33" s="42" t="s">
        <v>27</v>
      </c>
      <c r="G33" s="42" t="s">
        <v>70</v>
      </c>
      <c r="H33" s="20">
        <f t="shared" si="0"/>
        <v>0</v>
      </c>
      <c r="I33" s="24"/>
      <c r="J33" s="24"/>
      <c r="K33" s="24"/>
      <c r="L33" s="35"/>
      <c r="N33" s="16"/>
      <c r="O33" s="16"/>
      <c r="P33" s="16"/>
      <c r="Q33" s="16"/>
      <c r="R33" s="16"/>
      <c r="S33" s="16"/>
      <c r="T33" s="21" t="s">
        <v>28</v>
      </c>
    </row>
    <row r="34" spans="3:20" ht="12" customHeight="1" x14ac:dyDescent="0.25">
      <c r="D34" s="17" t="s">
        <v>55</v>
      </c>
      <c r="E34" s="18" t="s">
        <v>71</v>
      </c>
      <c r="F34" s="19" t="s">
        <v>27</v>
      </c>
      <c r="G34" s="19" t="s">
        <v>72</v>
      </c>
      <c r="H34" s="20">
        <f t="shared" si="0"/>
        <v>0</v>
      </c>
      <c r="I34" s="24"/>
      <c r="J34" s="24"/>
      <c r="K34" s="24"/>
      <c r="L34" s="24"/>
      <c r="N34" s="16"/>
      <c r="O34" s="16"/>
      <c r="P34" s="16"/>
      <c r="Q34" s="16"/>
      <c r="R34" s="16"/>
      <c r="S34" s="16"/>
      <c r="T34" s="21" t="s">
        <v>28</v>
      </c>
    </row>
    <row r="35" spans="3:20" ht="12" customHeight="1" x14ac:dyDescent="0.25">
      <c r="D35" s="17" t="s">
        <v>73</v>
      </c>
      <c r="E35" s="18" t="s">
        <v>74</v>
      </c>
      <c r="F35" s="19" t="s">
        <v>27</v>
      </c>
      <c r="G35" s="19" t="s">
        <v>75</v>
      </c>
      <c r="H35" s="20">
        <f t="shared" si="0"/>
        <v>8192.773000000001</v>
      </c>
      <c r="I35" s="20">
        <f>SUM(I36,I38,I41,I45)</f>
        <v>0</v>
      </c>
      <c r="J35" s="20">
        <f>SUM(J36,J38,J41,J45)</f>
        <v>4782.0630000000001</v>
      </c>
      <c r="K35" s="20">
        <f>SUM(K36,K38,K41,K45)</f>
        <v>2455.306</v>
      </c>
      <c r="L35" s="20">
        <f>SUM(L36,L38,L41,L45)</f>
        <v>955.404</v>
      </c>
      <c r="N35" s="16"/>
      <c r="O35" s="16"/>
      <c r="P35" s="16"/>
      <c r="Q35" s="16"/>
      <c r="R35" s="16"/>
      <c r="S35" s="16"/>
      <c r="T35" s="21" t="s">
        <v>28</v>
      </c>
    </row>
    <row r="36" spans="3:20" ht="24" customHeight="1" x14ac:dyDescent="0.25">
      <c r="D36" s="44" t="s">
        <v>76</v>
      </c>
      <c r="E36" s="48" t="s">
        <v>77</v>
      </c>
      <c r="F36" s="42" t="s">
        <v>27</v>
      </c>
      <c r="G36" s="42" t="s">
        <v>78</v>
      </c>
      <c r="H36" s="20">
        <f t="shared" si="0"/>
        <v>0</v>
      </c>
      <c r="I36" s="24"/>
      <c r="J36" s="24"/>
      <c r="K36" s="24"/>
      <c r="L36" s="24"/>
      <c r="N36" s="16"/>
      <c r="O36" s="16"/>
      <c r="P36" s="16"/>
      <c r="Q36" s="16"/>
      <c r="R36" s="16"/>
      <c r="S36" s="16"/>
      <c r="T36" s="21" t="s">
        <v>28</v>
      </c>
    </row>
    <row r="37" spans="3:20" ht="12" customHeight="1" x14ac:dyDescent="0.25">
      <c r="D37" s="44" t="s">
        <v>79</v>
      </c>
      <c r="E37" s="49" t="s">
        <v>80</v>
      </c>
      <c r="F37" s="42" t="s">
        <v>27</v>
      </c>
      <c r="G37" s="42" t="s">
        <v>81</v>
      </c>
      <c r="H37" s="20">
        <f t="shared" si="0"/>
        <v>0</v>
      </c>
      <c r="I37" s="24"/>
      <c r="J37" s="24"/>
      <c r="K37" s="24"/>
      <c r="L37" s="24"/>
      <c r="N37" s="16"/>
      <c r="O37" s="16"/>
      <c r="P37" s="16"/>
      <c r="Q37" s="16"/>
      <c r="R37" s="16"/>
      <c r="S37" s="16"/>
      <c r="T37" s="21" t="s">
        <v>28</v>
      </c>
    </row>
    <row r="38" spans="3:20" ht="12" customHeight="1" x14ac:dyDescent="0.25">
      <c r="D38" s="44" t="s">
        <v>82</v>
      </c>
      <c r="E38" s="48" t="s">
        <v>83</v>
      </c>
      <c r="F38" s="42" t="s">
        <v>27</v>
      </c>
      <c r="G38" s="42" t="s">
        <v>84</v>
      </c>
      <c r="H38" s="20">
        <f t="shared" si="0"/>
        <v>4708.3680000000004</v>
      </c>
      <c r="I38" s="24"/>
      <c r="J38" s="24">
        <f>4782.063-J43</f>
        <v>1297.6579999999999</v>
      </c>
      <c r="K38" s="24">
        <f>2445.899+9.407</f>
        <v>2455.306</v>
      </c>
      <c r="L38" s="24">
        <v>955.404</v>
      </c>
      <c r="N38" s="16"/>
      <c r="O38" s="16"/>
      <c r="P38" s="16"/>
      <c r="Q38" s="16"/>
      <c r="R38" s="16"/>
      <c r="S38" s="16"/>
      <c r="T38" s="21" t="s">
        <v>28</v>
      </c>
    </row>
    <row r="39" spans="3:20" ht="12" customHeight="1" x14ac:dyDescent="0.25">
      <c r="D39" s="44" t="s">
        <v>85</v>
      </c>
      <c r="E39" s="49" t="s">
        <v>86</v>
      </c>
      <c r="F39" s="42" t="s">
        <v>27</v>
      </c>
      <c r="G39" s="42" t="s">
        <v>87</v>
      </c>
      <c r="H39" s="20">
        <f t="shared" si="0"/>
        <v>0</v>
      </c>
      <c r="I39" s="24"/>
      <c r="J39" s="24"/>
      <c r="K39" s="24"/>
      <c r="L39" s="24"/>
      <c r="N39" s="16"/>
      <c r="O39" s="16"/>
      <c r="P39" s="16"/>
      <c r="Q39" s="16"/>
      <c r="R39" s="16"/>
      <c r="S39" s="16"/>
      <c r="T39" s="21" t="s">
        <v>28</v>
      </c>
    </row>
    <row r="40" spans="3:20" ht="12" customHeight="1" x14ac:dyDescent="0.25">
      <c r="D40" s="44" t="s">
        <v>88</v>
      </c>
      <c r="E40" s="50" t="s">
        <v>89</v>
      </c>
      <c r="F40" s="42" t="s">
        <v>27</v>
      </c>
      <c r="G40" s="42" t="s">
        <v>90</v>
      </c>
      <c r="H40" s="20">
        <f t="shared" si="0"/>
        <v>0</v>
      </c>
      <c r="I40" s="24"/>
      <c r="J40" s="24"/>
      <c r="K40" s="24"/>
      <c r="L40" s="24"/>
      <c r="N40" s="16"/>
      <c r="O40" s="16"/>
      <c r="P40" s="16"/>
      <c r="Q40" s="16"/>
      <c r="R40" s="16"/>
      <c r="S40" s="16"/>
      <c r="T40" s="21" t="s">
        <v>28</v>
      </c>
    </row>
    <row r="41" spans="3:20" ht="12" customHeight="1" x14ac:dyDescent="0.25">
      <c r="D41" s="44" t="s">
        <v>91</v>
      </c>
      <c r="E41" s="48" t="s">
        <v>92</v>
      </c>
      <c r="F41" s="42" t="s">
        <v>27</v>
      </c>
      <c r="G41" s="42" t="s">
        <v>93</v>
      </c>
      <c r="H41" s="20">
        <f t="shared" si="0"/>
        <v>3484.4050000000002</v>
      </c>
      <c r="I41" s="20">
        <f>SUM(I42:I44)</f>
        <v>0</v>
      </c>
      <c r="J41" s="20">
        <f>SUM(J42:J44)</f>
        <v>3484.4050000000002</v>
      </c>
      <c r="K41" s="20">
        <f>SUM(K42:K44)</f>
        <v>0</v>
      </c>
      <c r="L41" s="20">
        <f>SUM(L42:L44)</f>
        <v>0</v>
      </c>
      <c r="N41" s="16"/>
      <c r="O41" s="16"/>
      <c r="P41" s="16"/>
      <c r="Q41" s="16"/>
      <c r="R41" s="16"/>
      <c r="S41" s="16"/>
      <c r="T41" s="21" t="s">
        <v>28</v>
      </c>
    </row>
    <row r="42" spans="3:20" ht="12" hidden="1" customHeight="1" x14ac:dyDescent="0.25">
      <c r="D42" s="47"/>
      <c r="E42" s="26"/>
      <c r="F42" s="46"/>
      <c r="G42" s="46"/>
      <c r="H42" s="28"/>
      <c r="I42" s="28"/>
      <c r="J42" s="28"/>
      <c r="K42" s="28"/>
      <c r="L42" s="29"/>
      <c r="N42" s="21" t="s">
        <v>33</v>
      </c>
      <c r="O42" s="16"/>
      <c r="P42" s="16"/>
      <c r="Q42" s="16"/>
      <c r="R42" s="16"/>
      <c r="S42" s="16"/>
      <c r="T42" s="16"/>
    </row>
    <row r="43" spans="3:20" s="1" customFormat="1" ht="12" customHeight="1" x14ac:dyDescent="0.15">
      <c r="C43" s="32" t="s">
        <v>43</v>
      </c>
      <c r="D43" s="44" t="str">
        <f>"4.3."&amp;N43</f>
        <v>4.3.1</v>
      </c>
      <c r="E43" s="52" t="s">
        <v>50</v>
      </c>
      <c r="F43" s="42" t="s">
        <v>27</v>
      </c>
      <c r="G43" s="42" t="s">
        <v>93</v>
      </c>
      <c r="H43" s="20">
        <f>SUM(I43:L43)</f>
        <v>3484.4050000000002</v>
      </c>
      <c r="I43" s="24"/>
      <c r="J43" s="24">
        <v>3484.4050000000002</v>
      </c>
      <c r="K43" s="24"/>
      <c r="L43" s="24"/>
      <c r="N43" s="21" t="s">
        <v>25</v>
      </c>
      <c r="O43" s="34" t="s">
        <v>50</v>
      </c>
      <c r="P43" s="34" t="s">
        <v>52</v>
      </c>
      <c r="Q43" s="34" t="s">
        <v>53</v>
      </c>
      <c r="R43" s="34" t="s">
        <v>47</v>
      </c>
      <c r="S43" s="21" t="s">
        <v>48</v>
      </c>
      <c r="T43" s="21" t="s">
        <v>94</v>
      </c>
    </row>
    <row r="44" spans="3:20" ht="12" customHeight="1" x14ac:dyDescent="0.25">
      <c r="D44" s="45"/>
      <c r="E44" s="26" t="s">
        <v>34</v>
      </c>
      <c r="F44" s="46"/>
      <c r="G44" s="46"/>
      <c r="H44" s="28"/>
      <c r="I44" s="28"/>
      <c r="J44" s="28"/>
      <c r="K44" s="28"/>
      <c r="L44" s="29"/>
      <c r="N44" s="16"/>
      <c r="O44" s="16"/>
      <c r="P44" s="16"/>
      <c r="Q44" s="16"/>
      <c r="R44" s="16"/>
      <c r="S44" s="16"/>
      <c r="T44" s="31" t="s">
        <v>95</v>
      </c>
    </row>
    <row r="45" spans="3:20" ht="12" customHeight="1" x14ac:dyDescent="0.25">
      <c r="D45" s="44" t="s">
        <v>96</v>
      </c>
      <c r="E45" s="48" t="s">
        <v>97</v>
      </c>
      <c r="F45" s="42" t="s">
        <v>27</v>
      </c>
      <c r="G45" s="42" t="s">
        <v>98</v>
      </c>
      <c r="H45" s="20">
        <f t="shared" ref="H45:H53" si="1">SUM(I45:L45)</f>
        <v>0</v>
      </c>
      <c r="I45" s="24"/>
      <c r="J45" s="24"/>
      <c r="K45" s="24"/>
      <c r="L45" s="24"/>
      <c r="N45" s="16"/>
      <c r="O45" s="16"/>
      <c r="P45" s="16"/>
      <c r="Q45" s="16"/>
      <c r="R45" s="16"/>
      <c r="S45" s="16"/>
      <c r="T45" s="21" t="s">
        <v>28</v>
      </c>
    </row>
    <row r="46" spans="3:20" ht="12" customHeight="1" x14ac:dyDescent="0.25">
      <c r="D46" s="17" t="s">
        <v>99</v>
      </c>
      <c r="E46" s="18" t="s">
        <v>100</v>
      </c>
      <c r="F46" s="19" t="s">
        <v>27</v>
      </c>
      <c r="G46" s="19" t="s">
        <v>101</v>
      </c>
      <c r="H46" s="20">
        <f t="shared" si="1"/>
        <v>2724.3300000000004</v>
      </c>
      <c r="I46" s="24">
        <f>I15-I49</f>
        <v>977.45799999999997</v>
      </c>
      <c r="J46" s="24">
        <f>J15-J35-J49</f>
        <v>766.67500000000007</v>
      </c>
      <c r="K46" s="24">
        <f>K15+K29-K35-K49</f>
        <v>980.19700000000023</v>
      </c>
      <c r="L46" s="24"/>
      <c r="N46" s="16"/>
      <c r="O46" s="16"/>
      <c r="P46" s="16"/>
      <c r="Q46" s="16"/>
      <c r="R46" s="16"/>
      <c r="S46" s="16"/>
      <c r="T46" s="21" t="s">
        <v>28</v>
      </c>
    </row>
    <row r="47" spans="3:20" ht="12" customHeight="1" x14ac:dyDescent="0.25">
      <c r="D47" s="17" t="s">
        <v>102</v>
      </c>
      <c r="E47" s="18" t="s">
        <v>103</v>
      </c>
      <c r="F47" s="19" t="s">
        <v>27</v>
      </c>
      <c r="G47" s="19" t="s">
        <v>104</v>
      </c>
      <c r="H47" s="20">
        <f t="shared" si="1"/>
        <v>0</v>
      </c>
      <c r="I47" s="24"/>
      <c r="J47" s="24"/>
      <c r="K47" s="24"/>
      <c r="L47" s="24"/>
      <c r="N47" s="16"/>
      <c r="O47" s="16"/>
      <c r="P47" s="16"/>
      <c r="Q47" s="16"/>
      <c r="R47" s="16"/>
      <c r="S47" s="16"/>
      <c r="T47" s="21" t="s">
        <v>28</v>
      </c>
    </row>
    <row r="48" spans="3:20" ht="12" customHeight="1" x14ac:dyDescent="0.25">
      <c r="D48" s="17" t="s">
        <v>105</v>
      </c>
      <c r="E48" s="18" t="s">
        <v>106</v>
      </c>
      <c r="F48" s="19" t="s">
        <v>27</v>
      </c>
      <c r="G48" s="19" t="s">
        <v>107</v>
      </c>
      <c r="H48" s="20">
        <f t="shared" si="1"/>
        <v>0</v>
      </c>
      <c r="I48" s="24"/>
      <c r="J48" s="24"/>
      <c r="K48" s="24"/>
      <c r="L48" s="24"/>
      <c r="N48" s="16"/>
      <c r="O48" s="16"/>
      <c r="P48" s="16"/>
      <c r="Q48" s="16"/>
      <c r="R48" s="16"/>
      <c r="S48" s="16"/>
      <c r="T48" s="21" t="s">
        <v>28</v>
      </c>
    </row>
    <row r="49" spans="3:20" s="2" customFormat="1" ht="12" customHeight="1" x14ac:dyDescent="0.25">
      <c r="C49" s="1"/>
      <c r="D49" s="17" t="s">
        <v>108</v>
      </c>
      <c r="E49" s="18" t="s">
        <v>109</v>
      </c>
      <c r="F49" s="19" t="s">
        <v>27</v>
      </c>
      <c r="G49" s="19" t="s">
        <v>110</v>
      </c>
      <c r="H49" s="20">
        <f t="shared" si="1"/>
        <v>255.64700000000002</v>
      </c>
      <c r="I49" s="24">
        <v>4.3179999999999996</v>
      </c>
      <c r="J49" s="24">
        <f>135.057+15.014</f>
        <v>150.071</v>
      </c>
      <c r="K49" s="24">
        <f>74.711+1.754</f>
        <v>76.465000000000003</v>
      </c>
      <c r="L49" s="24">
        <v>24.792999999999999</v>
      </c>
      <c r="M49" s="1"/>
      <c r="N49" s="16"/>
      <c r="O49" s="16"/>
      <c r="P49" s="16"/>
      <c r="Q49" s="16"/>
      <c r="R49" s="16"/>
      <c r="S49" s="16"/>
      <c r="T49" s="21" t="s">
        <v>28</v>
      </c>
    </row>
    <row r="50" spans="3:20" s="2" customFormat="1" ht="12" customHeight="1" x14ac:dyDescent="0.25">
      <c r="C50" s="1"/>
      <c r="D50" s="44" t="s">
        <v>111</v>
      </c>
      <c r="E50" s="48" t="s">
        <v>112</v>
      </c>
      <c r="F50" s="42" t="s">
        <v>27</v>
      </c>
      <c r="G50" s="42" t="s">
        <v>113</v>
      </c>
      <c r="H50" s="20">
        <f t="shared" si="1"/>
        <v>0</v>
      </c>
      <c r="I50" s="24"/>
      <c r="J50" s="24"/>
      <c r="K50" s="24"/>
      <c r="L50" s="24"/>
      <c r="M50" s="1"/>
      <c r="N50" s="16"/>
      <c r="O50" s="16"/>
      <c r="P50" s="16"/>
      <c r="Q50" s="16"/>
      <c r="R50" s="16"/>
      <c r="S50" s="16"/>
      <c r="T50" s="21" t="s">
        <v>28</v>
      </c>
    </row>
    <row r="51" spans="3:20" s="2" customFormat="1" ht="12" customHeight="1" x14ac:dyDescent="0.25">
      <c r="C51" s="1"/>
      <c r="D51" s="17" t="s">
        <v>114</v>
      </c>
      <c r="E51" s="18" t="s">
        <v>115</v>
      </c>
      <c r="F51" s="19" t="s">
        <v>27</v>
      </c>
      <c r="G51" s="19" t="s">
        <v>116</v>
      </c>
      <c r="H51" s="20">
        <f t="shared" si="1"/>
        <v>195.255</v>
      </c>
      <c r="I51" s="24"/>
      <c r="J51" s="24">
        <v>45.576000000000001</v>
      </c>
      <c r="K51" s="24">
        <v>77.031000000000006</v>
      </c>
      <c r="L51" s="24">
        <v>72.647999999999996</v>
      </c>
      <c r="M51" s="1"/>
      <c r="N51" s="16"/>
      <c r="O51" s="16"/>
      <c r="P51" s="16"/>
      <c r="Q51" s="16"/>
      <c r="R51" s="16"/>
      <c r="S51" s="16"/>
      <c r="T51" s="21" t="s">
        <v>28</v>
      </c>
    </row>
    <row r="52" spans="3:20" s="2" customFormat="1" ht="24" customHeight="1" x14ac:dyDescent="0.25">
      <c r="C52" s="1"/>
      <c r="D52" s="17" t="s">
        <v>117</v>
      </c>
      <c r="E52" s="18" t="s">
        <v>118</v>
      </c>
      <c r="F52" s="19" t="s">
        <v>27</v>
      </c>
      <c r="G52" s="19" t="s">
        <v>119</v>
      </c>
      <c r="H52" s="20">
        <f t="shared" si="1"/>
        <v>60.392000000000003</v>
      </c>
      <c r="I52" s="20">
        <f>I49-I51</f>
        <v>4.3179999999999996</v>
      </c>
      <c r="J52" s="20">
        <f>J49-J51</f>
        <v>104.495</v>
      </c>
      <c r="K52" s="20">
        <f>K49-K51</f>
        <v>-0.5660000000000025</v>
      </c>
      <c r="L52" s="20">
        <f>L49-L51</f>
        <v>-47.854999999999997</v>
      </c>
      <c r="M52" s="1"/>
      <c r="N52" s="16"/>
      <c r="O52" s="16"/>
      <c r="P52" s="16"/>
      <c r="Q52" s="16"/>
      <c r="R52" s="16"/>
      <c r="S52" s="16"/>
      <c r="T52" s="21" t="s">
        <v>28</v>
      </c>
    </row>
    <row r="53" spans="3:20" s="2" customFormat="1" ht="12" customHeight="1" x14ac:dyDescent="0.25">
      <c r="C53" s="1"/>
      <c r="D53" s="17" t="s">
        <v>120</v>
      </c>
      <c r="E53" s="18" t="s">
        <v>121</v>
      </c>
      <c r="F53" s="19" t="s">
        <v>27</v>
      </c>
      <c r="G53" s="19" t="s">
        <v>122</v>
      </c>
      <c r="H53" s="20">
        <f t="shared" si="1"/>
        <v>0</v>
      </c>
      <c r="I53" s="20">
        <f>SUM(I15,I29,I34)-SUM(I35,I46:I49)</f>
        <v>0</v>
      </c>
      <c r="J53" s="20">
        <f>SUM(J15,J29,J34)-SUM(J35,J46:J49)</f>
        <v>0</v>
      </c>
      <c r="K53" s="20">
        <f>SUM(K15,K29,K34)-SUM(K35,K46:K49)</f>
        <v>0</v>
      </c>
      <c r="L53" s="20">
        <f>SUM(L15,L29,L34)-SUM(L35,L46:L49)</f>
        <v>0</v>
      </c>
      <c r="M53" s="1"/>
      <c r="N53" s="16"/>
      <c r="O53" s="16"/>
      <c r="P53" s="16"/>
      <c r="Q53" s="16"/>
      <c r="R53" s="16"/>
      <c r="S53" s="16"/>
      <c r="T53" s="21" t="s">
        <v>28</v>
      </c>
    </row>
    <row r="54" spans="3:20" s="2" customFormat="1" ht="18" customHeight="1" x14ac:dyDescent="0.25">
      <c r="C54" s="1"/>
      <c r="D54" s="64" t="s">
        <v>123</v>
      </c>
      <c r="E54" s="65"/>
      <c r="F54" s="65"/>
      <c r="G54" s="13"/>
      <c r="H54" s="14"/>
      <c r="I54" s="14"/>
      <c r="J54" s="14"/>
      <c r="K54" s="14"/>
      <c r="L54" s="15"/>
      <c r="M54" s="1"/>
      <c r="N54" s="16"/>
      <c r="O54" s="16"/>
      <c r="P54" s="16"/>
      <c r="Q54" s="16"/>
      <c r="R54" s="16"/>
      <c r="S54" s="16"/>
      <c r="T54" s="16"/>
    </row>
    <row r="55" spans="3:20" s="2" customFormat="1" ht="12" customHeight="1" x14ac:dyDescent="0.25">
      <c r="C55" s="1"/>
      <c r="D55" s="17" t="s">
        <v>124</v>
      </c>
      <c r="E55" s="18" t="s">
        <v>26</v>
      </c>
      <c r="F55" s="19" t="s">
        <v>125</v>
      </c>
      <c r="G55" s="19" t="s">
        <v>126</v>
      </c>
      <c r="H55" s="20">
        <f>SUM(I55:L55)</f>
        <v>12.572053571428572</v>
      </c>
      <c r="I55" s="20">
        <f>SUM(I56,I57,I60,I63)</f>
        <v>1.4609761904761904</v>
      </c>
      <c r="J55" s="20">
        <f>SUM(J56,J57,J60,J63)</f>
        <v>8.480370535714286</v>
      </c>
      <c r="K55" s="20">
        <f>SUM(K56,K57,K60,K63)</f>
        <v>2.6307068452380955</v>
      </c>
      <c r="L55" s="20">
        <f>SUM(L56,L57,L60,L63)</f>
        <v>0</v>
      </c>
      <c r="M55" s="1"/>
      <c r="N55" s="16"/>
      <c r="O55" s="16"/>
      <c r="P55" s="16"/>
      <c r="Q55" s="16"/>
      <c r="R55" s="16"/>
      <c r="S55" s="16"/>
      <c r="T55" s="21" t="s">
        <v>28</v>
      </c>
    </row>
    <row r="56" spans="3:20" s="2" customFormat="1" ht="12" customHeight="1" x14ac:dyDescent="0.25">
      <c r="C56" s="1"/>
      <c r="D56" s="44" t="s">
        <v>127</v>
      </c>
      <c r="E56" s="48" t="s">
        <v>30</v>
      </c>
      <c r="F56" s="42" t="s">
        <v>125</v>
      </c>
      <c r="G56" s="42" t="s">
        <v>128</v>
      </c>
      <c r="H56" s="20">
        <f>SUM(I56:L56)</f>
        <v>0</v>
      </c>
      <c r="I56" s="24"/>
      <c r="J56" s="24"/>
      <c r="K56" s="24"/>
      <c r="L56" s="24"/>
      <c r="M56" s="1"/>
      <c r="N56" s="16"/>
      <c r="O56" s="16"/>
      <c r="P56" s="16"/>
      <c r="Q56" s="16"/>
      <c r="R56" s="16"/>
      <c r="S56" s="16"/>
      <c r="T56" s="21" t="s">
        <v>28</v>
      </c>
    </row>
    <row r="57" spans="3:20" s="2" customFormat="1" ht="12" customHeight="1" x14ac:dyDescent="0.25">
      <c r="C57" s="1"/>
      <c r="D57" s="44" t="s">
        <v>129</v>
      </c>
      <c r="E57" s="48" t="s">
        <v>32</v>
      </c>
      <c r="F57" s="42" t="s">
        <v>125</v>
      </c>
      <c r="G57" s="42" t="s">
        <v>130</v>
      </c>
      <c r="H57" s="20">
        <f>SUM(I57:L57)</f>
        <v>0</v>
      </c>
      <c r="I57" s="20">
        <f>SUM(I58:I59)</f>
        <v>0</v>
      </c>
      <c r="J57" s="20">
        <f>SUM(J58:J59)</f>
        <v>0</v>
      </c>
      <c r="K57" s="20">
        <f>SUM(K58:K59)</f>
        <v>0</v>
      </c>
      <c r="L57" s="20">
        <f>SUM(L58:L59)</f>
        <v>0</v>
      </c>
      <c r="M57" s="1"/>
      <c r="N57" s="16"/>
      <c r="O57" s="16"/>
      <c r="P57" s="16"/>
      <c r="Q57" s="16"/>
      <c r="R57" s="16"/>
      <c r="S57" s="16"/>
      <c r="T57" s="21" t="s">
        <v>28</v>
      </c>
    </row>
    <row r="58" spans="3:20" s="2" customFormat="1" ht="12" hidden="1" customHeight="1" x14ac:dyDescent="0.25">
      <c r="C58" s="1"/>
      <c r="D58" s="47"/>
      <c r="E58" s="26"/>
      <c r="F58" s="46"/>
      <c r="G58" s="46"/>
      <c r="H58" s="28"/>
      <c r="I58" s="28"/>
      <c r="J58" s="28"/>
      <c r="K58" s="28"/>
      <c r="L58" s="29"/>
      <c r="M58" s="1"/>
      <c r="N58" s="21" t="s">
        <v>33</v>
      </c>
      <c r="O58" s="16"/>
      <c r="P58" s="16"/>
      <c r="Q58" s="16"/>
      <c r="R58" s="16"/>
      <c r="S58" s="16"/>
      <c r="T58" s="16"/>
    </row>
    <row r="59" spans="3:20" s="2" customFormat="1" ht="12" customHeight="1" x14ac:dyDescent="0.25">
      <c r="C59" s="1"/>
      <c r="D59" s="45"/>
      <c r="E59" s="26" t="s">
        <v>34</v>
      </c>
      <c r="F59" s="46"/>
      <c r="G59" s="46"/>
      <c r="H59" s="28"/>
      <c r="I59" s="28"/>
      <c r="J59" s="28"/>
      <c r="K59" s="28"/>
      <c r="L59" s="29"/>
      <c r="M59" s="1"/>
      <c r="N59" s="16"/>
      <c r="O59" s="16"/>
      <c r="P59" s="16"/>
      <c r="Q59" s="16"/>
      <c r="R59" s="16"/>
      <c r="S59" s="16"/>
      <c r="T59" s="31" t="s">
        <v>131</v>
      </c>
    </row>
    <row r="60" spans="3:20" s="2" customFormat="1" ht="12" customHeight="1" x14ac:dyDescent="0.25">
      <c r="C60" s="1"/>
      <c r="D60" s="44" t="s">
        <v>132</v>
      </c>
      <c r="E60" s="48" t="s">
        <v>37</v>
      </c>
      <c r="F60" s="42" t="s">
        <v>125</v>
      </c>
      <c r="G60" s="42" t="s">
        <v>133</v>
      </c>
      <c r="H60" s="20">
        <f>SUM(I60:L60)</f>
        <v>0</v>
      </c>
      <c r="I60" s="20">
        <f>SUM(I61:I62)</f>
        <v>0</v>
      </c>
      <c r="J60" s="20">
        <f>SUM(J61:J62)</f>
        <v>0</v>
      </c>
      <c r="K60" s="20">
        <f>SUM(K61:K62)</f>
        <v>0</v>
      </c>
      <c r="L60" s="20">
        <f>SUM(L61:L62)</f>
        <v>0</v>
      </c>
      <c r="M60" s="1"/>
      <c r="N60" s="16"/>
      <c r="O60" s="16"/>
      <c r="P60" s="16"/>
      <c r="Q60" s="16"/>
      <c r="R60" s="16"/>
      <c r="S60" s="16"/>
      <c r="T60" s="21" t="s">
        <v>28</v>
      </c>
    </row>
    <row r="61" spans="3:20" s="2" customFormat="1" ht="12" hidden="1" customHeight="1" x14ac:dyDescent="0.25">
      <c r="C61" s="1"/>
      <c r="D61" s="47"/>
      <c r="E61" s="26"/>
      <c r="F61" s="46"/>
      <c r="G61" s="46"/>
      <c r="H61" s="28"/>
      <c r="I61" s="28"/>
      <c r="J61" s="28"/>
      <c r="K61" s="28"/>
      <c r="L61" s="29"/>
      <c r="M61" s="1"/>
      <c r="N61" s="21" t="s">
        <v>33</v>
      </c>
      <c r="O61" s="16"/>
      <c r="P61" s="16"/>
      <c r="Q61" s="16"/>
      <c r="R61" s="16"/>
      <c r="S61" s="16"/>
      <c r="T61" s="16"/>
    </row>
    <row r="62" spans="3:20" s="2" customFormat="1" ht="12" customHeight="1" x14ac:dyDescent="0.25">
      <c r="C62" s="1"/>
      <c r="D62" s="45"/>
      <c r="E62" s="26" t="s">
        <v>34</v>
      </c>
      <c r="F62" s="46"/>
      <c r="G62" s="46"/>
      <c r="H62" s="28"/>
      <c r="I62" s="28"/>
      <c r="J62" s="28"/>
      <c r="K62" s="28"/>
      <c r="L62" s="29"/>
      <c r="M62" s="1"/>
      <c r="N62" s="16"/>
      <c r="O62" s="16"/>
      <c r="P62" s="16"/>
      <c r="Q62" s="16"/>
      <c r="R62" s="16"/>
      <c r="S62" s="16"/>
      <c r="T62" s="31" t="s">
        <v>134</v>
      </c>
    </row>
    <row r="63" spans="3:20" s="2" customFormat="1" ht="12" customHeight="1" x14ac:dyDescent="0.25">
      <c r="C63" s="1"/>
      <c r="D63" s="44" t="s">
        <v>135</v>
      </c>
      <c r="E63" s="48" t="s">
        <v>41</v>
      </c>
      <c r="F63" s="42" t="s">
        <v>125</v>
      </c>
      <c r="G63" s="42" t="s">
        <v>136</v>
      </c>
      <c r="H63" s="20">
        <f>SUM(I63:L63)</f>
        <v>12.572053571428572</v>
      </c>
      <c r="I63" s="20">
        <f>SUM(I64:I68)</f>
        <v>1.4609761904761904</v>
      </c>
      <c r="J63" s="20">
        <f>SUM(J64:J68)</f>
        <v>8.480370535714286</v>
      </c>
      <c r="K63" s="20">
        <f>SUM(K64:K68)</f>
        <v>2.6307068452380955</v>
      </c>
      <c r="L63" s="20">
        <f>SUM(L64:L68)</f>
        <v>0</v>
      </c>
      <c r="M63" s="1"/>
      <c r="N63" s="16"/>
      <c r="O63" s="16"/>
      <c r="P63" s="16"/>
      <c r="Q63" s="16"/>
      <c r="R63" s="16"/>
      <c r="S63" s="16"/>
      <c r="T63" s="21" t="s">
        <v>28</v>
      </c>
    </row>
    <row r="64" spans="3:20" s="2" customFormat="1" ht="12" hidden="1" customHeight="1" x14ac:dyDescent="0.25">
      <c r="C64" s="1"/>
      <c r="D64" s="47"/>
      <c r="E64" s="26"/>
      <c r="F64" s="46"/>
      <c r="G64" s="46"/>
      <c r="H64" s="28"/>
      <c r="I64" s="28"/>
      <c r="J64" s="28"/>
      <c r="K64" s="28"/>
      <c r="L64" s="29"/>
      <c r="M64" s="1"/>
      <c r="N64" s="21" t="s">
        <v>33</v>
      </c>
      <c r="O64" s="16"/>
      <c r="P64" s="16"/>
      <c r="Q64" s="16"/>
      <c r="R64" s="16"/>
      <c r="S64" s="16"/>
      <c r="T64" s="16"/>
    </row>
    <row r="65" spans="3:20" s="1" customFormat="1" ht="12" customHeight="1" x14ac:dyDescent="0.15">
      <c r="C65" s="32" t="s">
        <v>43</v>
      </c>
      <c r="D65" s="44" t="str">
        <f>"12.4."&amp;N65</f>
        <v>12.4.1</v>
      </c>
      <c r="E65" s="52" t="s">
        <v>44</v>
      </c>
      <c r="F65" s="42" t="s">
        <v>125</v>
      </c>
      <c r="G65" s="42" t="s">
        <v>136</v>
      </c>
      <c r="H65" s="20">
        <f>SUM(I65:L65)</f>
        <v>11.888989583333334</v>
      </c>
      <c r="I65" s="24">
        <f>I25/672</f>
        <v>1.4609761904761904</v>
      </c>
      <c r="J65" s="24">
        <f>J25/672</f>
        <v>8.480370535714286</v>
      </c>
      <c r="K65" s="24">
        <f>K25/672</f>
        <v>1.9476428571428572</v>
      </c>
      <c r="L65" s="24"/>
      <c r="N65" s="21" t="s">
        <v>25</v>
      </c>
      <c r="O65" s="34" t="s">
        <v>44</v>
      </c>
      <c r="P65" s="34" t="s">
        <v>45</v>
      </c>
      <c r="Q65" s="34" t="s">
        <v>46</v>
      </c>
      <c r="R65" s="34" t="s">
        <v>47</v>
      </c>
      <c r="S65" s="21" t="s">
        <v>48</v>
      </c>
      <c r="T65" s="21" t="s">
        <v>137</v>
      </c>
    </row>
    <row r="66" spans="3:20" s="1" customFormat="1" ht="12" customHeight="1" x14ac:dyDescent="0.15">
      <c r="C66" s="32" t="s">
        <v>43</v>
      </c>
      <c r="D66" s="44" t="str">
        <f>"12.4."&amp;N66</f>
        <v>12.4.2</v>
      </c>
      <c r="E66" s="52" t="s">
        <v>50</v>
      </c>
      <c r="F66" s="42" t="s">
        <v>125</v>
      </c>
      <c r="G66" s="42" t="s">
        <v>136</v>
      </c>
      <c r="H66" s="20">
        <f>SUM(I66:L66)</f>
        <v>0.51126636904761913</v>
      </c>
      <c r="I66" s="24"/>
      <c r="J66" s="24"/>
      <c r="K66" s="24">
        <f>K26/672</f>
        <v>0.51126636904761913</v>
      </c>
      <c r="L66" s="24"/>
      <c r="N66" s="21" t="s">
        <v>51</v>
      </c>
      <c r="O66" s="34" t="s">
        <v>50</v>
      </c>
      <c r="P66" s="34" t="s">
        <v>52</v>
      </c>
      <c r="Q66" s="34" t="s">
        <v>53</v>
      </c>
      <c r="R66" s="34" t="s">
        <v>47</v>
      </c>
      <c r="S66" s="21" t="s">
        <v>48</v>
      </c>
      <c r="T66" s="21" t="s">
        <v>137</v>
      </c>
    </row>
    <row r="67" spans="3:20" s="1" customFormat="1" ht="12" customHeight="1" x14ac:dyDescent="0.15">
      <c r="C67" s="32" t="s">
        <v>43</v>
      </c>
      <c r="D67" s="44" t="str">
        <f>"12.4."&amp;N67</f>
        <v>12.4.3</v>
      </c>
      <c r="E67" s="52" t="s">
        <v>54</v>
      </c>
      <c r="F67" s="42" t="s">
        <v>125</v>
      </c>
      <c r="G67" s="42" t="s">
        <v>136</v>
      </c>
      <c r="H67" s="20">
        <f>SUM(I67:L67)</f>
        <v>0.17179761904761903</v>
      </c>
      <c r="I67" s="24"/>
      <c r="J67" s="24"/>
      <c r="K67" s="24">
        <f>K27/672</f>
        <v>0.17179761904761903</v>
      </c>
      <c r="L67" s="24"/>
      <c r="N67" s="21" t="s">
        <v>55</v>
      </c>
      <c r="O67" s="34" t="s">
        <v>54</v>
      </c>
      <c r="P67" s="34" t="s">
        <v>56</v>
      </c>
      <c r="Q67" s="34" t="s">
        <v>57</v>
      </c>
      <c r="R67" s="34" t="s">
        <v>58</v>
      </c>
      <c r="S67" s="21" t="s">
        <v>48</v>
      </c>
      <c r="T67" s="21" t="s">
        <v>137</v>
      </c>
    </row>
    <row r="68" spans="3:20" ht="12" customHeight="1" x14ac:dyDescent="0.25">
      <c r="D68" s="45"/>
      <c r="E68" s="26" t="s">
        <v>34</v>
      </c>
      <c r="F68" s="46"/>
      <c r="G68" s="46"/>
      <c r="H68" s="28"/>
      <c r="I68" s="28"/>
      <c r="J68" s="28"/>
      <c r="K68" s="28"/>
      <c r="L68" s="29"/>
      <c r="N68" s="16"/>
      <c r="O68" s="16"/>
      <c r="P68" s="16"/>
      <c r="Q68" s="16"/>
      <c r="R68" s="16"/>
      <c r="S68" s="16"/>
      <c r="T68" s="31" t="s">
        <v>138</v>
      </c>
    </row>
    <row r="69" spans="3:20" ht="12" customHeight="1" x14ac:dyDescent="0.25">
      <c r="D69" s="17" t="s">
        <v>139</v>
      </c>
      <c r="E69" s="18" t="s">
        <v>60</v>
      </c>
      <c r="F69" s="19" t="s">
        <v>125</v>
      </c>
      <c r="G69" s="19" t="s">
        <v>140</v>
      </c>
      <c r="H69" s="20">
        <f t="shared" ref="H69:H81" si="2">SUM(I69:L69)</f>
        <v>4.0540625000000006</v>
      </c>
      <c r="I69" s="20">
        <f>SUM(I71,I72,I73)</f>
        <v>0</v>
      </c>
      <c r="J69" s="20">
        <f>SUM(J70,J72,J73)</f>
        <v>0</v>
      </c>
      <c r="K69" s="20">
        <f>SUM(K70,K71,K73)</f>
        <v>2.5954360119047619</v>
      </c>
      <c r="L69" s="20">
        <f>SUM(L70,L71,L72)</f>
        <v>1.4586264880952384</v>
      </c>
      <c r="N69" s="16"/>
      <c r="O69" s="16"/>
      <c r="P69" s="16"/>
      <c r="Q69" s="16"/>
      <c r="R69" s="16"/>
      <c r="S69" s="16"/>
      <c r="T69" s="21" t="s">
        <v>28</v>
      </c>
    </row>
    <row r="70" spans="3:20" ht="12" customHeight="1" x14ac:dyDescent="0.25">
      <c r="D70" s="44" t="s">
        <v>141</v>
      </c>
      <c r="E70" s="48" t="s">
        <v>20</v>
      </c>
      <c r="F70" s="42" t="s">
        <v>125</v>
      </c>
      <c r="G70" s="42" t="s">
        <v>142</v>
      </c>
      <c r="H70" s="20">
        <f t="shared" si="2"/>
        <v>1.4545505952380953</v>
      </c>
      <c r="I70" s="35"/>
      <c r="J70" s="24"/>
      <c r="K70" s="24">
        <f>K30/672</f>
        <v>1.4545505952380953</v>
      </c>
      <c r="L70" s="24"/>
      <c r="N70" s="16"/>
      <c r="O70" s="16"/>
      <c r="P70" s="16"/>
      <c r="Q70" s="16"/>
      <c r="R70" s="16"/>
      <c r="S70" s="16"/>
      <c r="T70" s="21" t="s">
        <v>28</v>
      </c>
    </row>
    <row r="71" spans="3:20" ht="12" customHeight="1" x14ac:dyDescent="0.25">
      <c r="D71" s="44" t="s">
        <v>143</v>
      </c>
      <c r="E71" s="48" t="s">
        <v>21</v>
      </c>
      <c r="F71" s="42" t="s">
        <v>125</v>
      </c>
      <c r="G71" s="42" t="s">
        <v>144</v>
      </c>
      <c r="H71" s="20">
        <f t="shared" si="2"/>
        <v>1.1408854166666669</v>
      </c>
      <c r="I71" s="24"/>
      <c r="J71" s="35"/>
      <c r="K71" s="24">
        <f>K31/672</f>
        <v>1.1408854166666669</v>
      </c>
      <c r="L71" s="24"/>
      <c r="N71" s="16"/>
      <c r="O71" s="16"/>
      <c r="P71" s="16"/>
      <c r="Q71" s="16"/>
      <c r="R71" s="16"/>
      <c r="S71" s="16"/>
      <c r="T71" s="21" t="s">
        <v>28</v>
      </c>
    </row>
    <row r="72" spans="3:20" ht="12" customHeight="1" x14ac:dyDescent="0.25">
      <c r="D72" s="44" t="s">
        <v>145</v>
      </c>
      <c r="E72" s="48" t="s">
        <v>22</v>
      </c>
      <c r="F72" s="42" t="s">
        <v>125</v>
      </c>
      <c r="G72" s="42" t="s">
        <v>146</v>
      </c>
      <c r="H72" s="20">
        <f t="shared" si="2"/>
        <v>1.4586264880952384</v>
      </c>
      <c r="I72" s="24"/>
      <c r="J72" s="24"/>
      <c r="K72" s="35"/>
      <c r="L72" s="24">
        <f>L32/672</f>
        <v>1.4586264880952384</v>
      </c>
      <c r="N72" s="16"/>
      <c r="O72" s="16"/>
      <c r="P72" s="16"/>
      <c r="Q72" s="16"/>
      <c r="R72" s="16"/>
      <c r="S72" s="16"/>
      <c r="T72" s="21" t="s">
        <v>28</v>
      </c>
    </row>
    <row r="73" spans="3:20" ht="12" customHeight="1" x14ac:dyDescent="0.25">
      <c r="D73" s="44" t="s">
        <v>147</v>
      </c>
      <c r="E73" s="48" t="s">
        <v>69</v>
      </c>
      <c r="F73" s="42" t="s">
        <v>125</v>
      </c>
      <c r="G73" s="42" t="s">
        <v>148</v>
      </c>
      <c r="H73" s="20">
        <f t="shared" si="2"/>
        <v>0</v>
      </c>
      <c r="I73" s="24"/>
      <c r="J73" s="24"/>
      <c r="K73" s="24"/>
      <c r="L73" s="35"/>
      <c r="N73" s="16"/>
      <c r="O73" s="16"/>
      <c r="P73" s="16"/>
      <c r="Q73" s="16"/>
      <c r="R73" s="16"/>
      <c r="S73" s="16"/>
      <c r="T73" s="21" t="s">
        <v>28</v>
      </c>
    </row>
    <row r="74" spans="3:20" ht="12" customHeight="1" x14ac:dyDescent="0.25">
      <c r="D74" s="17" t="s">
        <v>149</v>
      </c>
      <c r="E74" s="18" t="s">
        <v>71</v>
      </c>
      <c r="F74" s="19" t="s">
        <v>125</v>
      </c>
      <c r="G74" s="19" t="s">
        <v>150</v>
      </c>
      <c r="H74" s="20">
        <f t="shared" si="2"/>
        <v>0</v>
      </c>
      <c r="I74" s="24"/>
      <c r="J74" s="24"/>
      <c r="K74" s="24"/>
      <c r="L74" s="24"/>
      <c r="N74" s="16"/>
      <c r="O74" s="16"/>
      <c r="P74" s="16"/>
      <c r="Q74" s="16"/>
      <c r="R74" s="16"/>
      <c r="S74" s="16"/>
      <c r="T74" s="21" t="s">
        <v>28</v>
      </c>
    </row>
    <row r="75" spans="3:20" ht="12" customHeight="1" x14ac:dyDescent="0.25">
      <c r="D75" s="17" t="s">
        <v>151</v>
      </c>
      <c r="E75" s="18" t="s">
        <v>74</v>
      </c>
      <c r="F75" s="19" t="s">
        <v>125</v>
      </c>
      <c r="G75" s="19" t="s">
        <v>152</v>
      </c>
      <c r="H75" s="20">
        <f t="shared" si="2"/>
        <v>12.191626488095238</v>
      </c>
      <c r="I75" s="20">
        <f>SUM(I76,I78,I81,I85)</f>
        <v>0</v>
      </c>
      <c r="J75" s="20">
        <f>SUM(J76,J78,J81,J85)</f>
        <v>7.1161651785714284</v>
      </c>
      <c r="K75" s="20">
        <f>SUM(K76,K78,K81,K85)</f>
        <v>3.6537291666666669</v>
      </c>
      <c r="L75" s="20">
        <f>SUM(L76,L78,L81,L85)</f>
        <v>1.4217321428571428</v>
      </c>
      <c r="N75" s="16"/>
      <c r="O75" s="16"/>
      <c r="P75" s="16"/>
      <c r="Q75" s="16"/>
      <c r="R75" s="16"/>
      <c r="S75" s="16"/>
      <c r="T75" s="21" t="s">
        <v>28</v>
      </c>
    </row>
    <row r="76" spans="3:20" ht="24" customHeight="1" x14ac:dyDescent="0.25">
      <c r="D76" s="44" t="s">
        <v>153</v>
      </c>
      <c r="E76" s="48" t="s">
        <v>77</v>
      </c>
      <c r="F76" s="42" t="s">
        <v>125</v>
      </c>
      <c r="G76" s="42" t="s">
        <v>154</v>
      </c>
      <c r="H76" s="20">
        <f t="shared" si="2"/>
        <v>0</v>
      </c>
      <c r="I76" s="24"/>
      <c r="J76" s="24"/>
      <c r="K76" s="24"/>
      <c r="L76" s="24"/>
      <c r="N76" s="16"/>
      <c r="O76" s="16"/>
      <c r="P76" s="16"/>
      <c r="Q76" s="16"/>
      <c r="R76" s="16"/>
      <c r="S76" s="16"/>
      <c r="T76" s="21" t="s">
        <v>28</v>
      </c>
    </row>
    <row r="77" spans="3:20" ht="12" customHeight="1" x14ac:dyDescent="0.25">
      <c r="D77" s="44" t="s">
        <v>155</v>
      </c>
      <c r="E77" s="49" t="s">
        <v>80</v>
      </c>
      <c r="F77" s="42" t="s">
        <v>125</v>
      </c>
      <c r="G77" s="42" t="s">
        <v>156</v>
      </c>
      <c r="H77" s="20">
        <f t="shared" si="2"/>
        <v>0</v>
      </c>
      <c r="I77" s="24"/>
      <c r="J77" s="24"/>
      <c r="K77" s="24"/>
      <c r="L77" s="24"/>
      <c r="N77" s="16"/>
      <c r="O77" s="16"/>
      <c r="P77" s="16"/>
      <c r="Q77" s="16"/>
      <c r="R77" s="16"/>
      <c r="S77" s="16"/>
      <c r="T77" s="21" t="s">
        <v>28</v>
      </c>
    </row>
    <row r="78" spans="3:20" ht="12" customHeight="1" x14ac:dyDescent="0.25">
      <c r="D78" s="44" t="s">
        <v>157</v>
      </c>
      <c r="E78" s="48" t="s">
        <v>83</v>
      </c>
      <c r="F78" s="42" t="s">
        <v>125</v>
      </c>
      <c r="G78" s="42" t="s">
        <v>158</v>
      </c>
      <c r="H78" s="20">
        <f t="shared" si="2"/>
        <v>7.0065</v>
      </c>
      <c r="I78" s="24"/>
      <c r="J78" s="24">
        <f>J38/672</f>
        <v>1.9310386904761903</v>
      </c>
      <c r="K78" s="24">
        <f>K38/672</f>
        <v>3.6537291666666669</v>
      </c>
      <c r="L78" s="24">
        <f>L38/672</f>
        <v>1.4217321428571428</v>
      </c>
      <c r="N78" s="16"/>
      <c r="O78" s="16"/>
      <c r="P78" s="16"/>
      <c r="Q78" s="16"/>
      <c r="R78" s="16"/>
      <c r="S78" s="16"/>
      <c r="T78" s="21" t="s">
        <v>28</v>
      </c>
    </row>
    <row r="79" spans="3:20" ht="12" customHeight="1" x14ac:dyDescent="0.25">
      <c r="D79" s="44" t="s">
        <v>159</v>
      </c>
      <c r="E79" s="49" t="s">
        <v>86</v>
      </c>
      <c r="F79" s="42" t="s">
        <v>125</v>
      </c>
      <c r="G79" s="42" t="s">
        <v>160</v>
      </c>
      <c r="H79" s="20">
        <f t="shared" si="2"/>
        <v>0</v>
      </c>
      <c r="I79" s="24"/>
      <c r="J79" s="24"/>
      <c r="K79" s="24"/>
      <c r="L79" s="24"/>
      <c r="N79" s="16"/>
      <c r="O79" s="16"/>
      <c r="P79" s="16"/>
      <c r="Q79" s="16"/>
      <c r="R79" s="16"/>
      <c r="S79" s="16"/>
      <c r="T79" s="21" t="s">
        <v>28</v>
      </c>
    </row>
    <row r="80" spans="3:20" ht="12" customHeight="1" x14ac:dyDescent="0.25">
      <c r="D80" s="44" t="s">
        <v>161</v>
      </c>
      <c r="E80" s="50" t="s">
        <v>89</v>
      </c>
      <c r="F80" s="42" t="s">
        <v>125</v>
      </c>
      <c r="G80" s="42" t="s">
        <v>162</v>
      </c>
      <c r="H80" s="20">
        <f t="shared" si="2"/>
        <v>0</v>
      </c>
      <c r="I80" s="24"/>
      <c r="J80" s="24"/>
      <c r="K80" s="24"/>
      <c r="L80" s="24"/>
      <c r="N80" s="16"/>
      <c r="O80" s="16"/>
      <c r="P80" s="16"/>
      <c r="Q80" s="16"/>
      <c r="R80" s="16"/>
      <c r="S80" s="16"/>
      <c r="T80" s="21" t="s">
        <v>28</v>
      </c>
    </row>
    <row r="81" spans="3:20" ht="12" customHeight="1" x14ac:dyDescent="0.25">
      <c r="D81" s="44" t="s">
        <v>163</v>
      </c>
      <c r="E81" s="48" t="s">
        <v>92</v>
      </c>
      <c r="F81" s="42" t="s">
        <v>125</v>
      </c>
      <c r="G81" s="42" t="s">
        <v>164</v>
      </c>
      <c r="H81" s="20">
        <f t="shared" si="2"/>
        <v>5.1851264880952384</v>
      </c>
      <c r="I81" s="20">
        <f>SUM(I82:I84)</f>
        <v>0</v>
      </c>
      <c r="J81" s="20">
        <f>SUM(J82:J84)</f>
        <v>5.1851264880952384</v>
      </c>
      <c r="K81" s="20">
        <f>SUM(K82:K84)</f>
        <v>0</v>
      </c>
      <c r="L81" s="20">
        <f>SUM(L82:L84)</f>
        <v>0</v>
      </c>
      <c r="N81" s="16"/>
      <c r="O81" s="16"/>
      <c r="P81" s="16"/>
      <c r="Q81" s="16"/>
      <c r="R81" s="16"/>
      <c r="S81" s="16"/>
      <c r="T81" s="21" t="s">
        <v>28</v>
      </c>
    </row>
    <row r="82" spans="3:20" ht="12" hidden="1" customHeight="1" x14ac:dyDescent="0.25">
      <c r="D82" s="47"/>
      <c r="E82" s="26"/>
      <c r="F82" s="46"/>
      <c r="G82" s="46"/>
      <c r="H82" s="28"/>
      <c r="I82" s="28"/>
      <c r="J82" s="28"/>
      <c r="K82" s="28"/>
      <c r="L82" s="29"/>
      <c r="N82" s="21" t="s">
        <v>33</v>
      </c>
      <c r="O82" s="16"/>
      <c r="P82" s="16"/>
      <c r="Q82" s="16"/>
      <c r="R82" s="16"/>
      <c r="S82" s="16"/>
      <c r="T82" s="16"/>
    </row>
    <row r="83" spans="3:20" s="1" customFormat="1" ht="12" customHeight="1" x14ac:dyDescent="0.15">
      <c r="C83" s="32" t="s">
        <v>43</v>
      </c>
      <c r="D83" s="44" t="str">
        <f>"15.3."&amp;N83</f>
        <v>15.3.1</v>
      </c>
      <c r="E83" s="52" t="s">
        <v>50</v>
      </c>
      <c r="F83" s="42" t="s">
        <v>125</v>
      </c>
      <c r="G83" s="42" t="s">
        <v>164</v>
      </c>
      <c r="H83" s="20">
        <f>SUM(I83:L83)</f>
        <v>5.1851264880952384</v>
      </c>
      <c r="I83" s="24"/>
      <c r="J83" s="24">
        <f>J43/672</f>
        <v>5.1851264880952384</v>
      </c>
      <c r="K83" s="24"/>
      <c r="L83" s="24"/>
      <c r="N83" s="21" t="s">
        <v>25</v>
      </c>
      <c r="O83" s="34" t="s">
        <v>50</v>
      </c>
      <c r="P83" s="34" t="s">
        <v>52</v>
      </c>
      <c r="Q83" s="34" t="s">
        <v>53</v>
      </c>
      <c r="R83" s="34" t="s">
        <v>47</v>
      </c>
      <c r="S83" s="21" t="s">
        <v>48</v>
      </c>
      <c r="T83" s="21" t="s">
        <v>165</v>
      </c>
    </row>
    <row r="84" spans="3:20" ht="12" customHeight="1" x14ac:dyDescent="0.25">
      <c r="D84" s="45"/>
      <c r="E84" s="26" t="s">
        <v>34</v>
      </c>
      <c r="F84" s="46"/>
      <c r="G84" s="46"/>
      <c r="H84" s="28"/>
      <c r="I84" s="28"/>
      <c r="J84" s="28"/>
      <c r="K84" s="28"/>
      <c r="L84" s="29"/>
      <c r="N84" s="16"/>
      <c r="O84" s="16"/>
      <c r="P84" s="16"/>
      <c r="Q84" s="16"/>
      <c r="R84" s="16"/>
      <c r="S84" s="16"/>
      <c r="T84" s="31" t="s">
        <v>166</v>
      </c>
    </row>
    <row r="85" spans="3:20" ht="12" customHeight="1" x14ac:dyDescent="0.25">
      <c r="D85" s="44" t="s">
        <v>167</v>
      </c>
      <c r="E85" s="48" t="s">
        <v>97</v>
      </c>
      <c r="F85" s="42" t="s">
        <v>125</v>
      </c>
      <c r="G85" s="42" t="s">
        <v>168</v>
      </c>
      <c r="H85" s="20">
        <f t="shared" ref="H85:H93" si="3">SUM(I85:L85)</f>
        <v>0</v>
      </c>
      <c r="I85" s="24"/>
      <c r="J85" s="24"/>
      <c r="K85" s="24"/>
      <c r="L85" s="24"/>
      <c r="N85" s="16"/>
      <c r="O85" s="16"/>
      <c r="P85" s="16"/>
      <c r="Q85" s="16"/>
      <c r="R85" s="16"/>
      <c r="S85" s="16"/>
      <c r="T85" s="21" t="s">
        <v>28</v>
      </c>
    </row>
    <row r="86" spans="3:20" ht="12" customHeight="1" x14ac:dyDescent="0.25">
      <c r="D86" s="17" t="s">
        <v>169</v>
      </c>
      <c r="E86" s="18" t="s">
        <v>100</v>
      </c>
      <c r="F86" s="19" t="s">
        <v>125</v>
      </c>
      <c r="G86" s="19" t="s">
        <v>170</v>
      </c>
      <c r="H86" s="20">
        <f t="shared" si="3"/>
        <v>4.0540625000000006</v>
      </c>
      <c r="I86" s="24">
        <f>I46/672</f>
        <v>1.4545505952380953</v>
      </c>
      <c r="J86" s="24">
        <f>J46/672</f>
        <v>1.1408854166666669</v>
      </c>
      <c r="K86" s="24">
        <f>K46/672</f>
        <v>1.4586264880952384</v>
      </c>
      <c r="L86" s="24"/>
      <c r="N86" s="16"/>
      <c r="O86" s="16"/>
      <c r="P86" s="16"/>
      <c r="Q86" s="16"/>
      <c r="R86" s="16"/>
      <c r="S86" s="16"/>
      <c r="T86" s="21" t="s">
        <v>28</v>
      </c>
    </row>
    <row r="87" spans="3:20" ht="12" customHeight="1" x14ac:dyDescent="0.25">
      <c r="D87" s="17" t="s">
        <v>171</v>
      </c>
      <c r="E87" s="18" t="s">
        <v>103</v>
      </c>
      <c r="F87" s="19" t="s">
        <v>125</v>
      </c>
      <c r="G87" s="19" t="s">
        <v>172</v>
      </c>
      <c r="H87" s="20">
        <f t="shared" si="3"/>
        <v>0</v>
      </c>
      <c r="I87" s="24"/>
      <c r="J87" s="24"/>
      <c r="K87" s="24"/>
      <c r="L87" s="24"/>
      <c r="N87" s="16"/>
      <c r="O87" s="16"/>
      <c r="P87" s="16"/>
      <c r="Q87" s="16"/>
      <c r="R87" s="16"/>
      <c r="S87" s="16"/>
      <c r="T87" s="21" t="s">
        <v>28</v>
      </c>
    </row>
    <row r="88" spans="3:20" ht="12" customHeight="1" x14ac:dyDescent="0.25">
      <c r="D88" s="17" t="s">
        <v>173</v>
      </c>
      <c r="E88" s="18" t="s">
        <v>106</v>
      </c>
      <c r="F88" s="19" t="s">
        <v>125</v>
      </c>
      <c r="G88" s="19" t="s">
        <v>174</v>
      </c>
      <c r="H88" s="20">
        <f t="shared" si="3"/>
        <v>0</v>
      </c>
      <c r="I88" s="24"/>
      <c r="J88" s="24"/>
      <c r="K88" s="24"/>
      <c r="L88" s="24"/>
      <c r="N88" s="16"/>
      <c r="O88" s="16"/>
      <c r="P88" s="16"/>
      <c r="Q88" s="16"/>
      <c r="R88" s="16"/>
      <c r="S88" s="16"/>
      <c r="T88" s="21" t="s">
        <v>28</v>
      </c>
    </row>
    <row r="89" spans="3:20" ht="12" customHeight="1" x14ac:dyDescent="0.25">
      <c r="D89" s="17" t="s">
        <v>175</v>
      </c>
      <c r="E89" s="18" t="s">
        <v>109</v>
      </c>
      <c r="F89" s="19" t="s">
        <v>125</v>
      </c>
      <c r="G89" s="19" t="s">
        <v>176</v>
      </c>
      <c r="H89" s="20">
        <f t="shared" si="3"/>
        <v>0.38042708333333336</v>
      </c>
      <c r="I89" s="24">
        <f>I49/672</f>
        <v>6.4255952380952372E-3</v>
      </c>
      <c r="J89" s="24">
        <f>J49/672</f>
        <v>0.22331994047619047</v>
      </c>
      <c r="K89" s="24">
        <f>K49/672</f>
        <v>0.11378720238095238</v>
      </c>
      <c r="L89" s="24">
        <f>L49/672</f>
        <v>3.689434523809524E-2</v>
      </c>
      <c r="N89" s="16"/>
      <c r="O89" s="16"/>
      <c r="P89" s="16"/>
      <c r="Q89" s="16"/>
      <c r="R89" s="16"/>
      <c r="S89" s="16"/>
      <c r="T89" s="21" t="s">
        <v>28</v>
      </c>
    </row>
    <row r="90" spans="3:20" ht="12" customHeight="1" x14ac:dyDescent="0.25">
      <c r="D90" s="44" t="s">
        <v>177</v>
      </c>
      <c r="E90" s="48" t="s">
        <v>178</v>
      </c>
      <c r="F90" s="42" t="s">
        <v>125</v>
      </c>
      <c r="G90" s="42" t="s">
        <v>179</v>
      </c>
      <c r="H90" s="20">
        <f t="shared" si="3"/>
        <v>0</v>
      </c>
      <c r="I90" s="24"/>
      <c r="J90" s="24"/>
      <c r="K90" s="24"/>
      <c r="L90" s="24"/>
      <c r="N90" s="16"/>
      <c r="O90" s="16"/>
      <c r="P90" s="16"/>
      <c r="Q90" s="16"/>
      <c r="R90" s="16"/>
      <c r="S90" s="16"/>
      <c r="T90" s="21" t="s">
        <v>28</v>
      </c>
    </row>
    <row r="91" spans="3:20" ht="12" customHeight="1" x14ac:dyDescent="0.25">
      <c r="D91" s="17" t="s">
        <v>180</v>
      </c>
      <c r="E91" s="18" t="s">
        <v>115</v>
      </c>
      <c r="F91" s="19" t="s">
        <v>125</v>
      </c>
      <c r="G91" s="19" t="s">
        <v>181</v>
      </c>
      <c r="H91" s="20">
        <f t="shared" si="3"/>
        <v>0.29055803571428573</v>
      </c>
      <c r="I91" s="24"/>
      <c r="J91" s="24">
        <f>J51/672</f>
        <v>6.7821428571428574E-2</v>
      </c>
      <c r="K91" s="24">
        <f>K51/672</f>
        <v>0.1146294642857143</v>
      </c>
      <c r="L91" s="24">
        <f>L51/672</f>
        <v>0.10810714285714285</v>
      </c>
      <c r="N91" s="16"/>
      <c r="O91" s="16"/>
      <c r="P91" s="16"/>
      <c r="Q91" s="16"/>
      <c r="R91" s="16"/>
      <c r="S91" s="16"/>
      <c r="T91" s="21" t="s">
        <v>28</v>
      </c>
    </row>
    <row r="92" spans="3:20" ht="24" customHeight="1" x14ac:dyDescent="0.25">
      <c r="D92" s="17" t="s">
        <v>182</v>
      </c>
      <c r="E92" s="18" t="s">
        <v>118</v>
      </c>
      <c r="F92" s="19" t="s">
        <v>125</v>
      </c>
      <c r="G92" s="19" t="s">
        <v>183</v>
      </c>
      <c r="H92" s="20">
        <f t="shared" si="3"/>
        <v>8.9869047619047598E-2</v>
      </c>
      <c r="I92" s="20">
        <f>I89-I91</f>
        <v>6.4255952380952372E-3</v>
      </c>
      <c r="J92" s="20">
        <f>J89-J91</f>
        <v>0.15549851190476188</v>
      </c>
      <c r="K92" s="20">
        <f>K89-K91</f>
        <v>-8.4226190476191509E-4</v>
      </c>
      <c r="L92" s="20">
        <f>L89-L91</f>
        <v>-7.1212797619047613E-2</v>
      </c>
      <c r="N92" s="16"/>
      <c r="O92" s="16"/>
      <c r="P92" s="16"/>
      <c r="Q92" s="16"/>
      <c r="R92" s="16"/>
      <c r="S92" s="16"/>
      <c r="T92" s="21" t="s">
        <v>28</v>
      </c>
    </row>
    <row r="93" spans="3:20" ht="12" customHeight="1" x14ac:dyDescent="0.25">
      <c r="D93" s="17" t="s">
        <v>184</v>
      </c>
      <c r="E93" s="18" t="s">
        <v>121</v>
      </c>
      <c r="F93" s="19" t="s">
        <v>125</v>
      </c>
      <c r="G93" s="19" t="s">
        <v>185</v>
      </c>
      <c r="H93" s="20">
        <f t="shared" si="3"/>
        <v>0</v>
      </c>
      <c r="I93" s="20">
        <f>SUM(I55,I69,I74)-SUM(I75,I86:I89)</f>
        <v>0</v>
      </c>
      <c r="J93" s="20">
        <f>SUM(J55,J69,J74)-SUM(J75,J86:J89)</f>
        <v>0</v>
      </c>
      <c r="K93" s="20">
        <f>SUM(K55,K69,K74)-SUM(K75,K86:K89)</f>
        <v>0</v>
      </c>
      <c r="L93" s="20">
        <f>SUM(L55,L69,L74)-SUM(L75,L86:L89)</f>
        <v>0</v>
      </c>
      <c r="N93" s="16"/>
      <c r="O93" s="16"/>
      <c r="P93" s="16"/>
      <c r="Q93" s="16"/>
      <c r="R93" s="16"/>
      <c r="S93" s="16"/>
      <c r="T93" s="21" t="s">
        <v>28</v>
      </c>
    </row>
    <row r="94" spans="3:20" ht="18" customHeight="1" x14ac:dyDescent="0.25">
      <c r="D94" s="64" t="s">
        <v>186</v>
      </c>
      <c r="E94" s="65"/>
      <c r="F94" s="65"/>
      <c r="G94" s="13"/>
      <c r="H94" s="14"/>
      <c r="I94" s="14"/>
      <c r="J94" s="14"/>
      <c r="K94" s="14"/>
      <c r="L94" s="15"/>
      <c r="N94" s="16"/>
      <c r="O94" s="16"/>
      <c r="P94" s="16"/>
      <c r="Q94" s="16"/>
      <c r="R94" s="16"/>
      <c r="S94" s="16"/>
      <c r="T94" s="16"/>
    </row>
    <row r="95" spans="3:20" ht="12" customHeight="1" x14ac:dyDescent="0.25">
      <c r="D95" s="17" t="s">
        <v>187</v>
      </c>
      <c r="E95" s="18" t="s">
        <v>188</v>
      </c>
      <c r="F95" s="19" t="s">
        <v>125</v>
      </c>
      <c r="G95" s="19" t="s">
        <v>189</v>
      </c>
      <c r="H95" s="20">
        <f>SUM(I95:L95)</f>
        <v>0</v>
      </c>
      <c r="I95" s="24"/>
      <c r="J95" s="24"/>
      <c r="K95" s="24"/>
      <c r="L95" s="24"/>
      <c r="N95" s="16"/>
      <c r="O95" s="16"/>
      <c r="P95" s="16"/>
      <c r="Q95" s="16"/>
      <c r="R95" s="16"/>
      <c r="S95" s="16"/>
      <c r="T95" s="21" t="s">
        <v>28</v>
      </c>
    </row>
    <row r="96" spans="3:20" ht="12" customHeight="1" x14ac:dyDescent="0.25">
      <c r="D96" s="17" t="s">
        <v>190</v>
      </c>
      <c r="E96" s="18" t="s">
        <v>191</v>
      </c>
      <c r="F96" s="19" t="s">
        <v>125</v>
      </c>
      <c r="G96" s="19" t="s">
        <v>192</v>
      </c>
      <c r="H96" s="20">
        <f>SUM(I96:L96)</f>
        <v>61.722999999999999</v>
      </c>
      <c r="I96" s="24"/>
      <c r="J96" s="24">
        <v>61.722999999999999</v>
      </c>
      <c r="K96" s="24"/>
      <c r="L96" s="24"/>
      <c r="N96" s="16"/>
      <c r="O96" s="16"/>
      <c r="P96" s="16"/>
      <c r="Q96" s="16"/>
      <c r="R96" s="16"/>
      <c r="S96" s="16"/>
      <c r="T96" s="21" t="s">
        <v>28</v>
      </c>
    </row>
    <row r="97" spans="3:20" s="2" customFormat="1" ht="12" customHeight="1" x14ac:dyDescent="0.25">
      <c r="C97" s="1"/>
      <c r="D97" s="17" t="s">
        <v>193</v>
      </c>
      <c r="E97" s="18" t="s">
        <v>194</v>
      </c>
      <c r="F97" s="19" t="s">
        <v>125</v>
      </c>
      <c r="G97" s="19" t="s">
        <v>195</v>
      </c>
      <c r="H97" s="20">
        <f>SUM(I97:L97)</f>
        <v>0</v>
      </c>
      <c r="I97" s="24"/>
      <c r="J97" s="24"/>
      <c r="K97" s="24"/>
      <c r="L97" s="24"/>
      <c r="M97" s="1"/>
      <c r="N97" s="16"/>
      <c r="O97" s="16"/>
      <c r="P97" s="16"/>
      <c r="Q97" s="16"/>
      <c r="R97" s="16"/>
      <c r="S97" s="16"/>
      <c r="T97" s="21" t="s">
        <v>28</v>
      </c>
    </row>
    <row r="98" spans="3:20" s="2" customFormat="1" ht="18" customHeight="1" x14ac:dyDescent="0.25">
      <c r="C98" s="1"/>
      <c r="D98" s="64" t="s">
        <v>196</v>
      </c>
      <c r="E98" s="65"/>
      <c r="F98" s="65"/>
      <c r="G98" s="13"/>
      <c r="H98" s="14"/>
      <c r="I98" s="14"/>
      <c r="J98" s="14"/>
      <c r="K98" s="14"/>
      <c r="L98" s="15"/>
      <c r="M98" s="1"/>
      <c r="N98" s="16"/>
      <c r="O98" s="16"/>
      <c r="P98" s="16"/>
      <c r="Q98" s="16"/>
      <c r="R98" s="16"/>
      <c r="S98" s="16"/>
      <c r="T98" s="16"/>
    </row>
    <row r="99" spans="3:20" s="2" customFormat="1" ht="12" customHeight="1" x14ac:dyDescent="0.25">
      <c r="C99" s="1"/>
      <c r="D99" s="17" t="s">
        <v>197</v>
      </c>
      <c r="E99" s="18" t="s">
        <v>198</v>
      </c>
      <c r="F99" s="19" t="s">
        <v>27</v>
      </c>
      <c r="G99" s="19" t="s">
        <v>199</v>
      </c>
      <c r="H99" s="20">
        <f t="shared" ref="H99:H130" si="4">SUM(I99:L99)</f>
        <v>0</v>
      </c>
      <c r="I99" s="20">
        <f>SUM(I100,I101)</f>
        <v>0</v>
      </c>
      <c r="J99" s="20">
        <f>SUM(J100,J101)</f>
        <v>0</v>
      </c>
      <c r="K99" s="20">
        <f>SUM(K100,K101)</f>
        <v>0</v>
      </c>
      <c r="L99" s="20">
        <f>SUM(L100,L101)</f>
        <v>0</v>
      </c>
      <c r="M99" s="1"/>
      <c r="N99" s="16"/>
      <c r="O99" s="16"/>
      <c r="P99" s="16"/>
      <c r="Q99" s="16"/>
      <c r="R99" s="16"/>
      <c r="S99" s="16"/>
      <c r="T99" s="21" t="s">
        <v>28</v>
      </c>
    </row>
    <row r="100" spans="3:20" s="2" customFormat="1" ht="12" customHeight="1" x14ac:dyDescent="0.25">
      <c r="C100" s="1"/>
      <c r="D100" s="44" t="s">
        <v>200</v>
      </c>
      <c r="E100" s="48" t="s">
        <v>201</v>
      </c>
      <c r="F100" s="42" t="s">
        <v>27</v>
      </c>
      <c r="G100" s="42" t="s">
        <v>202</v>
      </c>
      <c r="H100" s="20">
        <f t="shared" si="4"/>
        <v>0</v>
      </c>
      <c r="I100" s="24"/>
      <c r="J100" s="24"/>
      <c r="K100" s="24"/>
      <c r="L100" s="24"/>
      <c r="M100" s="1"/>
      <c r="N100" s="16"/>
      <c r="O100" s="16"/>
      <c r="P100" s="16"/>
      <c r="Q100" s="16"/>
      <c r="R100" s="16"/>
      <c r="S100" s="16"/>
      <c r="T100" s="21" t="s">
        <v>28</v>
      </c>
    </row>
    <row r="101" spans="3:20" s="2" customFormat="1" ht="12" customHeight="1" x14ac:dyDescent="0.25">
      <c r="C101" s="1"/>
      <c r="D101" s="44" t="s">
        <v>203</v>
      </c>
      <c r="E101" s="48" t="s">
        <v>204</v>
      </c>
      <c r="F101" s="42" t="s">
        <v>27</v>
      </c>
      <c r="G101" s="42" t="s">
        <v>205</v>
      </c>
      <c r="H101" s="20">
        <f t="shared" si="4"/>
        <v>0</v>
      </c>
      <c r="I101" s="20">
        <f>I104</f>
        <v>0</v>
      </c>
      <c r="J101" s="20">
        <f>J104</f>
        <v>0</v>
      </c>
      <c r="K101" s="20">
        <f>K104</f>
        <v>0</v>
      </c>
      <c r="L101" s="20">
        <f>L104</f>
        <v>0</v>
      </c>
      <c r="M101" s="1"/>
      <c r="N101" s="16"/>
      <c r="O101" s="16"/>
      <c r="P101" s="16"/>
      <c r="Q101" s="16"/>
      <c r="R101" s="16"/>
      <c r="S101" s="16"/>
      <c r="T101" s="21" t="s">
        <v>28</v>
      </c>
    </row>
    <row r="102" spans="3:20" s="2" customFormat="1" ht="12" customHeight="1" x14ac:dyDescent="0.25">
      <c r="C102" s="1"/>
      <c r="D102" s="44" t="s">
        <v>206</v>
      </c>
      <c r="E102" s="49" t="s">
        <v>207</v>
      </c>
      <c r="F102" s="42" t="s">
        <v>125</v>
      </c>
      <c r="G102" s="42" t="s">
        <v>208</v>
      </c>
      <c r="H102" s="20">
        <f t="shared" si="4"/>
        <v>0</v>
      </c>
      <c r="I102" s="24"/>
      <c r="J102" s="24"/>
      <c r="K102" s="24"/>
      <c r="L102" s="24"/>
      <c r="M102" s="1"/>
      <c r="N102" s="16"/>
      <c r="O102" s="16"/>
      <c r="P102" s="16"/>
      <c r="Q102" s="16"/>
      <c r="R102" s="16"/>
      <c r="S102" s="16"/>
      <c r="T102" s="21" t="s">
        <v>28</v>
      </c>
    </row>
    <row r="103" spans="3:20" s="2" customFormat="1" ht="12" customHeight="1" x14ac:dyDescent="0.25">
      <c r="C103" s="1"/>
      <c r="D103" s="44" t="s">
        <v>209</v>
      </c>
      <c r="E103" s="50" t="s">
        <v>210</v>
      </c>
      <c r="F103" s="42" t="s">
        <v>125</v>
      </c>
      <c r="G103" s="42" t="s">
        <v>211</v>
      </c>
      <c r="H103" s="20">
        <f t="shared" si="4"/>
        <v>0</v>
      </c>
      <c r="I103" s="24"/>
      <c r="J103" s="24"/>
      <c r="K103" s="24"/>
      <c r="L103" s="24"/>
      <c r="M103" s="1"/>
      <c r="N103" s="16"/>
      <c r="O103" s="16"/>
      <c r="P103" s="16"/>
      <c r="Q103" s="16"/>
      <c r="R103" s="16"/>
      <c r="S103" s="16"/>
      <c r="T103" s="21" t="s">
        <v>28</v>
      </c>
    </row>
    <row r="104" spans="3:20" s="2" customFormat="1" ht="12" customHeight="1" x14ac:dyDescent="0.25">
      <c r="C104" s="1"/>
      <c r="D104" s="44" t="s">
        <v>212</v>
      </c>
      <c r="E104" s="49" t="s">
        <v>213</v>
      </c>
      <c r="F104" s="42" t="s">
        <v>27</v>
      </c>
      <c r="G104" s="42" t="s">
        <v>214</v>
      </c>
      <c r="H104" s="20">
        <f t="shared" si="4"/>
        <v>0</v>
      </c>
      <c r="I104" s="24"/>
      <c r="J104" s="24"/>
      <c r="K104" s="24"/>
      <c r="L104" s="24"/>
      <c r="M104" s="1"/>
      <c r="N104" s="16"/>
      <c r="O104" s="16"/>
      <c r="P104" s="16"/>
      <c r="Q104" s="16"/>
      <c r="R104" s="16"/>
      <c r="S104" s="16"/>
      <c r="T104" s="21" t="s">
        <v>28</v>
      </c>
    </row>
    <row r="105" spans="3:20" s="2" customFormat="1" ht="12" customHeight="1" x14ac:dyDescent="0.25">
      <c r="C105" s="1"/>
      <c r="D105" s="17" t="s">
        <v>215</v>
      </c>
      <c r="E105" s="18" t="s">
        <v>216</v>
      </c>
      <c r="F105" s="19" t="s">
        <v>27</v>
      </c>
      <c r="G105" s="19" t="s">
        <v>217</v>
      </c>
      <c r="H105" s="20">
        <f t="shared" si="4"/>
        <v>0</v>
      </c>
      <c r="I105" s="20">
        <f>SUM(I106,I122)</f>
        <v>0</v>
      </c>
      <c r="J105" s="20">
        <f>SUM(J106,J122)</f>
        <v>0</v>
      </c>
      <c r="K105" s="20">
        <f>SUM(K106,K122)</f>
        <v>0</v>
      </c>
      <c r="L105" s="20">
        <f>SUM(L106,L122)</f>
        <v>0</v>
      </c>
      <c r="M105" s="1"/>
      <c r="N105" s="16"/>
      <c r="O105" s="16"/>
      <c r="P105" s="16"/>
      <c r="Q105" s="16"/>
      <c r="R105" s="16"/>
      <c r="S105" s="16"/>
      <c r="T105" s="21" t="s">
        <v>28</v>
      </c>
    </row>
    <row r="106" spans="3:20" s="2" customFormat="1" ht="12" customHeight="1" x14ac:dyDescent="0.25">
      <c r="C106" s="1"/>
      <c r="D106" s="44" t="s">
        <v>218</v>
      </c>
      <c r="E106" s="48" t="s">
        <v>219</v>
      </c>
      <c r="F106" s="42" t="s">
        <v>27</v>
      </c>
      <c r="G106" s="42" t="s">
        <v>220</v>
      </c>
      <c r="H106" s="20">
        <f t="shared" si="4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M106" s="1"/>
      <c r="N106" s="16"/>
      <c r="O106" s="16"/>
      <c r="P106" s="16"/>
      <c r="Q106" s="16"/>
      <c r="R106" s="16"/>
      <c r="S106" s="16"/>
      <c r="T106" s="21" t="s">
        <v>28</v>
      </c>
    </row>
    <row r="107" spans="3:20" s="2" customFormat="1" ht="12" customHeight="1" x14ac:dyDescent="0.25">
      <c r="C107" s="1"/>
      <c r="D107" s="44" t="s">
        <v>221</v>
      </c>
      <c r="E107" s="49" t="s">
        <v>222</v>
      </c>
      <c r="F107" s="42" t="s">
        <v>27</v>
      </c>
      <c r="G107" s="42" t="s">
        <v>223</v>
      </c>
      <c r="H107" s="20">
        <f t="shared" si="4"/>
        <v>0</v>
      </c>
      <c r="I107" s="24"/>
      <c r="J107" s="24"/>
      <c r="K107" s="24"/>
      <c r="L107" s="24"/>
      <c r="M107" s="1"/>
      <c r="N107" s="16"/>
      <c r="O107" s="16"/>
      <c r="P107" s="16"/>
      <c r="Q107" s="16"/>
      <c r="R107" s="16"/>
      <c r="S107" s="16"/>
      <c r="T107" s="21" t="s">
        <v>28</v>
      </c>
    </row>
    <row r="108" spans="3:20" s="2" customFormat="1" ht="12" customHeight="1" x14ac:dyDescent="0.25">
      <c r="C108" s="1"/>
      <c r="D108" s="44" t="s">
        <v>224</v>
      </c>
      <c r="E108" s="49" t="s">
        <v>225</v>
      </c>
      <c r="F108" s="42" t="s">
        <v>27</v>
      </c>
      <c r="G108" s="42" t="s">
        <v>226</v>
      </c>
      <c r="H108" s="20">
        <f t="shared" si="4"/>
        <v>0</v>
      </c>
      <c r="I108" s="20">
        <f>SUM(I109,I112,I115,I118:I121)</f>
        <v>0</v>
      </c>
      <c r="J108" s="20">
        <f>SUM(J109,J112,J115,J118:J121)</f>
        <v>0</v>
      </c>
      <c r="K108" s="20">
        <f>SUM(K109,K112,K115,K118:K121)</f>
        <v>0</v>
      </c>
      <c r="L108" s="20">
        <f>SUM(L109,L112,L115,L118:L121)</f>
        <v>0</v>
      </c>
      <c r="M108" s="1"/>
      <c r="N108" s="16"/>
      <c r="O108" s="16"/>
      <c r="P108" s="16"/>
      <c r="Q108" s="16"/>
      <c r="R108" s="16"/>
      <c r="S108" s="16"/>
      <c r="T108" s="21" t="s">
        <v>28</v>
      </c>
    </row>
    <row r="109" spans="3:20" s="2" customFormat="1" ht="36" customHeight="1" x14ac:dyDescent="0.25">
      <c r="C109" s="1"/>
      <c r="D109" s="44" t="s">
        <v>227</v>
      </c>
      <c r="E109" s="50" t="s">
        <v>228</v>
      </c>
      <c r="F109" s="42" t="s">
        <v>27</v>
      </c>
      <c r="G109" s="42" t="s">
        <v>229</v>
      </c>
      <c r="H109" s="20">
        <f t="shared" si="4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M109" s="1"/>
      <c r="N109" s="16"/>
      <c r="O109" s="16"/>
      <c r="P109" s="16"/>
      <c r="Q109" s="16"/>
      <c r="R109" s="16"/>
      <c r="S109" s="16"/>
      <c r="T109" s="21" t="s">
        <v>28</v>
      </c>
    </row>
    <row r="110" spans="3:20" s="2" customFormat="1" ht="12" customHeight="1" x14ac:dyDescent="0.25">
      <c r="C110" s="1"/>
      <c r="D110" s="44" t="s">
        <v>230</v>
      </c>
      <c r="E110" s="51" t="s">
        <v>231</v>
      </c>
      <c r="F110" s="42" t="s">
        <v>27</v>
      </c>
      <c r="G110" s="42" t="s">
        <v>232</v>
      </c>
      <c r="H110" s="20">
        <f t="shared" si="4"/>
        <v>0</v>
      </c>
      <c r="I110" s="24"/>
      <c r="J110" s="24"/>
      <c r="K110" s="24"/>
      <c r="L110" s="24"/>
      <c r="M110" s="1"/>
      <c r="N110" s="16"/>
      <c r="O110" s="16"/>
      <c r="P110" s="16"/>
      <c r="Q110" s="16"/>
      <c r="R110" s="16"/>
      <c r="S110" s="16"/>
      <c r="T110" s="21" t="s">
        <v>28</v>
      </c>
    </row>
    <row r="111" spans="3:20" s="2" customFormat="1" ht="12" customHeight="1" x14ac:dyDescent="0.25">
      <c r="C111" s="1"/>
      <c r="D111" s="44" t="s">
        <v>233</v>
      </c>
      <c r="E111" s="51" t="s">
        <v>234</v>
      </c>
      <c r="F111" s="42" t="s">
        <v>27</v>
      </c>
      <c r="G111" s="42" t="s">
        <v>235</v>
      </c>
      <c r="H111" s="20">
        <f t="shared" si="4"/>
        <v>0</v>
      </c>
      <c r="I111" s="24"/>
      <c r="J111" s="24"/>
      <c r="K111" s="24"/>
      <c r="L111" s="24"/>
      <c r="M111" s="1"/>
      <c r="N111" s="16"/>
      <c r="O111" s="16"/>
      <c r="P111" s="16"/>
      <c r="Q111" s="16"/>
      <c r="R111" s="16"/>
      <c r="S111" s="16"/>
      <c r="T111" s="21" t="s">
        <v>28</v>
      </c>
    </row>
    <row r="112" spans="3:20" s="2" customFormat="1" ht="36" customHeight="1" x14ac:dyDescent="0.25">
      <c r="C112" s="1"/>
      <c r="D112" s="44" t="s">
        <v>236</v>
      </c>
      <c r="E112" s="50" t="s">
        <v>237</v>
      </c>
      <c r="F112" s="42" t="s">
        <v>27</v>
      </c>
      <c r="G112" s="42" t="s">
        <v>238</v>
      </c>
      <c r="H112" s="20">
        <f t="shared" si="4"/>
        <v>0</v>
      </c>
      <c r="I112" s="20">
        <f>SUM(I113:I114)</f>
        <v>0</v>
      </c>
      <c r="J112" s="20">
        <f>SUM(J113:J114)</f>
        <v>0</v>
      </c>
      <c r="K112" s="20">
        <f>SUM(K113:K114)</f>
        <v>0</v>
      </c>
      <c r="L112" s="20">
        <f>SUM(L113:L114)</f>
        <v>0</v>
      </c>
      <c r="M112" s="1"/>
      <c r="N112" s="16"/>
      <c r="O112" s="16"/>
      <c r="P112" s="16"/>
      <c r="Q112" s="16"/>
      <c r="R112" s="16"/>
      <c r="S112" s="16"/>
      <c r="T112" s="21" t="s">
        <v>28</v>
      </c>
    </row>
    <row r="113" spans="3:20" s="2" customFormat="1" ht="12" customHeight="1" x14ac:dyDescent="0.25">
      <c r="C113" s="1"/>
      <c r="D113" s="44" t="s">
        <v>239</v>
      </c>
      <c r="E113" s="51" t="s">
        <v>231</v>
      </c>
      <c r="F113" s="42" t="s">
        <v>27</v>
      </c>
      <c r="G113" s="42" t="s">
        <v>240</v>
      </c>
      <c r="H113" s="20">
        <f t="shared" si="4"/>
        <v>0</v>
      </c>
      <c r="I113" s="24"/>
      <c r="J113" s="24"/>
      <c r="K113" s="24"/>
      <c r="L113" s="24"/>
      <c r="M113" s="1"/>
      <c r="N113" s="16"/>
      <c r="O113" s="16"/>
      <c r="P113" s="16"/>
      <c r="Q113" s="16"/>
      <c r="R113" s="16"/>
      <c r="S113" s="16"/>
      <c r="T113" s="21" t="s">
        <v>28</v>
      </c>
    </row>
    <row r="114" spans="3:20" s="2" customFormat="1" ht="12" customHeight="1" x14ac:dyDescent="0.25">
      <c r="C114" s="1"/>
      <c r="D114" s="44" t="s">
        <v>241</v>
      </c>
      <c r="E114" s="51" t="s">
        <v>234</v>
      </c>
      <c r="F114" s="42" t="s">
        <v>27</v>
      </c>
      <c r="G114" s="42" t="s">
        <v>242</v>
      </c>
      <c r="H114" s="20">
        <f t="shared" si="4"/>
        <v>0</v>
      </c>
      <c r="I114" s="24"/>
      <c r="J114" s="24"/>
      <c r="K114" s="24"/>
      <c r="L114" s="24"/>
      <c r="M114" s="1"/>
      <c r="N114" s="16"/>
      <c r="O114" s="16"/>
      <c r="P114" s="16"/>
      <c r="Q114" s="16"/>
      <c r="R114" s="16"/>
      <c r="S114" s="16"/>
      <c r="T114" s="21" t="s">
        <v>28</v>
      </c>
    </row>
    <row r="115" spans="3:20" s="2" customFormat="1" ht="24" customHeight="1" x14ac:dyDescent="0.25">
      <c r="C115" s="1"/>
      <c r="D115" s="44" t="s">
        <v>243</v>
      </c>
      <c r="E115" s="50" t="s">
        <v>244</v>
      </c>
      <c r="F115" s="42" t="s">
        <v>27</v>
      </c>
      <c r="G115" s="42" t="s">
        <v>245</v>
      </c>
      <c r="H115" s="20">
        <f t="shared" si="4"/>
        <v>0</v>
      </c>
      <c r="I115" s="20">
        <f>SUM(I116:I117)</f>
        <v>0</v>
      </c>
      <c r="J115" s="20">
        <f>SUM(J116:J117)</f>
        <v>0</v>
      </c>
      <c r="K115" s="20">
        <f>SUM(K116:K117)</f>
        <v>0</v>
      </c>
      <c r="L115" s="20">
        <f>SUM(L116:L117)</f>
        <v>0</v>
      </c>
      <c r="M115" s="1"/>
      <c r="N115" s="16"/>
      <c r="O115" s="16"/>
      <c r="P115" s="16"/>
      <c r="Q115" s="16"/>
      <c r="R115" s="16"/>
      <c r="S115" s="16"/>
      <c r="T115" s="21" t="s">
        <v>28</v>
      </c>
    </row>
    <row r="116" spans="3:20" s="2" customFormat="1" ht="12" customHeight="1" x14ac:dyDescent="0.25">
      <c r="C116" s="1"/>
      <c r="D116" s="44" t="s">
        <v>246</v>
      </c>
      <c r="E116" s="51" t="s">
        <v>231</v>
      </c>
      <c r="F116" s="42" t="s">
        <v>27</v>
      </c>
      <c r="G116" s="42" t="s">
        <v>247</v>
      </c>
      <c r="H116" s="20">
        <f t="shared" si="4"/>
        <v>0</v>
      </c>
      <c r="I116" s="24"/>
      <c r="J116" s="24"/>
      <c r="K116" s="24"/>
      <c r="L116" s="24"/>
      <c r="M116" s="1"/>
      <c r="N116" s="16"/>
      <c r="O116" s="16"/>
      <c r="P116" s="16"/>
      <c r="Q116" s="16"/>
      <c r="R116" s="16"/>
      <c r="S116" s="16"/>
      <c r="T116" s="21" t="s">
        <v>28</v>
      </c>
    </row>
    <row r="117" spans="3:20" s="2" customFormat="1" ht="12" customHeight="1" x14ac:dyDescent="0.25">
      <c r="C117" s="1"/>
      <c r="D117" s="44" t="s">
        <v>248</v>
      </c>
      <c r="E117" s="51" t="s">
        <v>234</v>
      </c>
      <c r="F117" s="42" t="s">
        <v>27</v>
      </c>
      <c r="G117" s="42" t="s">
        <v>249</v>
      </c>
      <c r="H117" s="20">
        <f t="shared" si="4"/>
        <v>0</v>
      </c>
      <c r="I117" s="24"/>
      <c r="J117" s="24"/>
      <c r="K117" s="24"/>
      <c r="L117" s="24"/>
      <c r="M117" s="1"/>
      <c r="N117" s="16"/>
      <c r="O117" s="16"/>
      <c r="P117" s="16"/>
      <c r="Q117" s="16"/>
      <c r="R117" s="16"/>
      <c r="S117" s="16"/>
      <c r="T117" s="21" t="s">
        <v>28</v>
      </c>
    </row>
    <row r="118" spans="3:20" s="2" customFormat="1" ht="12" customHeight="1" x14ac:dyDescent="0.25">
      <c r="C118" s="1"/>
      <c r="D118" s="44" t="s">
        <v>250</v>
      </c>
      <c r="E118" s="50" t="s">
        <v>251</v>
      </c>
      <c r="F118" s="42" t="s">
        <v>27</v>
      </c>
      <c r="G118" s="42" t="s">
        <v>252</v>
      </c>
      <c r="H118" s="20">
        <f t="shared" si="4"/>
        <v>0</v>
      </c>
      <c r="I118" s="24"/>
      <c r="J118" s="24"/>
      <c r="K118" s="24"/>
      <c r="L118" s="24"/>
      <c r="M118" s="1"/>
      <c r="N118" s="16"/>
      <c r="O118" s="16"/>
      <c r="P118" s="16"/>
      <c r="Q118" s="16"/>
      <c r="R118" s="16"/>
      <c r="S118" s="16"/>
      <c r="T118" s="21" t="s">
        <v>28</v>
      </c>
    </row>
    <row r="119" spans="3:20" s="2" customFormat="1" ht="12" customHeight="1" x14ac:dyDescent="0.25">
      <c r="C119" s="1"/>
      <c r="D119" s="44" t="s">
        <v>253</v>
      </c>
      <c r="E119" s="50" t="s">
        <v>254</v>
      </c>
      <c r="F119" s="42" t="s">
        <v>27</v>
      </c>
      <c r="G119" s="42" t="s">
        <v>255</v>
      </c>
      <c r="H119" s="20">
        <f t="shared" si="4"/>
        <v>0</v>
      </c>
      <c r="I119" s="24"/>
      <c r="J119" s="24"/>
      <c r="K119" s="24"/>
      <c r="L119" s="24"/>
      <c r="M119" s="1"/>
      <c r="N119" s="16"/>
      <c r="O119" s="16"/>
      <c r="P119" s="16"/>
      <c r="Q119" s="16"/>
      <c r="R119" s="16"/>
      <c r="S119" s="16"/>
      <c r="T119" s="21" t="s">
        <v>28</v>
      </c>
    </row>
    <row r="120" spans="3:20" s="2" customFormat="1" ht="36" customHeight="1" x14ac:dyDescent="0.25">
      <c r="C120" s="1"/>
      <c r="D120" s="44" t="s">
        <v>256</v>
      </c>
      <c r="E120" s="50" t="s">
        <v>257</v>
      </c>
      <c r="F120" s="42" t="s">
        <v>27</v>
      </c>
      <c r="G120" s="42" t="s">
        <v>258</v>
      </c>
      <c r="H120" s="20">
        <f t="shared" si="4"/>
        <v>0</v>
      </c>
      <c r="I120" s="24"/>
      <c r="J120" s="24"/>
      <c r="K120" s="24"/>
      <c r="L120" s="24"/>
      <c r="M120" s="1"/>
      <c r="N120" s="16"/>
      <c r="O120" s="16"/>
      <c r="P120" s="16"/>
      <c r="Q120" s="16"/>
      <c r="R120" s="16"/>
      <c r="S120" s="16"/>
      <c r="T120" s="21" t="s">
        <v>28</v>
      </c>
    </row>
    <row r="121" spans="3:20" s="2" customFormat="1" ht="24" customHeight="1" x14ac:dyDescent="0.25">
      <c r="C121" s="1"/>
      <c r="D121" s="44" t="s">
        <v>259</v>
      </c>
      <c r="E121" s="50" t="s">
        <v>260</v>
      </c>
      <c r="F121" s="42" t="s">
        <v>27</v>
      </c>
      <c r="G121" s="42" t="s">
        <v>261</v>
      </c>
      <c r="H121" s="20">
        <f t="shared" si="4"/>
        <v>0</v>
      </c>
      <c r="I121" s="24"/>
      <c r="J121" s="24"/>
      <c r="K121" s="24"/>
      <c r="L121" s="24"/>
      <c r="M121" s="1"/>
      <c r="N121" s="16"/>
      <c r="O121" s="16"/>
      <c r="P121" s="16"/>
      <c r="Q121" s="16"/>
      <c r="R121" s="16"/>
      <c r="S121" s="16"/>
      <c r="T121" s="21" t="s">
        <v>28</v>
      </c>
    </row>
    <row r="122" spans="3:20" s="2" customFormat="1" ht="12" customHeight="1" x14ac:dyDescent="0.25">
      <c r="C122" s="1"/>
      <c r="D122" s="44" t="s">
        <v>262</v>
      </c>
      <c r="E122" s="48" t="s">
        <v>263</v>
      </c>
      <c r="F122" s="42" t="s">
        <v>27</v>
      </c>
      <c r="G122" s="42" t="s">
        <v>264</v>
      </c>
      <c r="H122" s="20">
        <f t="shared" si="4"/>
        <v>0</v>
      </c>
      <c r="I122" s="20">
        <f>I125</f>
        <v>0</v>
      </c>
      <c r="J122" s="20">
        <f>J125</f>
        <v>0</v>
      </c>
      <c r="K122" s="20">
        <f>K125</f>
        <v>0</v>
      </c>
      <c r="L122" s="20">
        <f>L125</f>
        <v>0</v>
      </c>
      <c r="M122" s="1"/>
      <c r="N122" s="16"/>
      <c r="O122" s="16"/>
      <c r="P122" s="16"/>
      <c r="Q122" s="16"/>
      <c r="R122" s="16"/>
      <c r="S122" s="16"/>
      <c r="T122" s="21" t="s">
        <v>28</v>
      </c>
    </row>
    <row r="123" spans="3:20" s="2" customFormat="1" ht="12" customHeight="1" x14ac:dyDescent="0.25">
      <c r="C123" s="1"/>
      <c r="D123" s="44" t="s">
        <v>265</v>
      </c>
      <c r="E123" s="49" t="s">
        <v>207</v>
      </c>
      <c r="F123" s="42" t="s">
        <v>125</v>
      </c>
      <c r="G123" s="42" t="s">
        <v>266</v>
      </c>
      <c r="H123" s="20">
        <f t="shared" si="4"/>
        <v>0</v>
      </c>
      <c r="I123" s="24"/>
      <c r="J123" s="24"/>
      <c r="K123" s="24"/>
      <c r="L123" s="24"/>
      <c r="M123" s="1"/>
      <c r="N123" s="16"/>
      <c r="O123" s="16"/>
      <c r="P123" s="16"/>
      <c r="Q123" s="16"/>
      <c r="R123" s="16"/>
      <c r="S123" s="16"/>
      <c r="T123" s="21" t="s">
        <v>28</v>
      </c>
    </row>
    <row r="124" spans="3:20" s="2" customFormat="1" ht="12" customHeight="1" x14ac:dyDescent="0.25">
      <c r="C124" s="1"/>
      <c r="D124" s="44" t="s">
        <v>267</v>
      </c>
      <c r="E124" s="50" t="s">
        <v>210</v>
      </c>
      <c r="F124" s="42" t="s">
        <v>125</v>
      </c>
      <c r="G124" s="42" t="s">
        <v>268</v>
      </c>
      <c r="H124" s="20">
        <f t="shared" si="4"/>
        <v>0</v>
      </c>
      <c r="I124" s="24"/>
      <c r="J124" s="24"/>
      <c r="K124" s="24"/>
      <c r="L124" s="24"/>
      <c r="M124" s="1"/>
      <c r="N124" s="16"/>
      <c r="O124" s="16"/>
      <c r="P124" s="16"/>
      <c r="Q124" s="16"/>
      <c r="R124" s="16"/>
      <c r="S124" s="16"/>
      <c r="T124" s="21" t="s">
        <v>28</v>
      </c>
    </row>
    <row r="125" spans="3:20" s="2" customFormat="1" ht="12" customHeight="1" x14ac:dyDescent="0.25">
      <c r="C125" s="1"/>
      <c r="D125" s="44" t="s">
        <v>269</v>
      </c>
      <c r="E125" s="49" t="s">
        <v>213</v>
      </c>
      <c r="F125" s="42" t="s">
        <v>27</v>
      </c>
      <c r="G125" s="42" t="s">
        <v>270</v>
      </c>
      <c r="H125" s="20">
        <f t="shared" si="4"/>
        <v>0</v>
      </c>
      <c r="I125" s="24"/>
      <c r="J125" s="24"/>
      <c r="K125" s="24"/>
      <c r="L125" s="24"/>
      <c r="M125" s="1"/>
      <c r="N125" s="16"/>
      <c r="O125" s="16"/>
      <c r="P125" s="16"/>
      <c r="Q125" s="16"/>
      <c r="R125" s="16"/>
      <c r="S125" s="16"/>
      <c r="T125" s="21" t="s">
        <v>28</v>
      </c>
    </row>
    <row r="126" spans="3:20" s="2" customFormat="1" ht="12" customHeight="1" x14ac:dyDescent="0.25">
      <c r="C126" s="1"/>
      <c r="D126" s="17" t="s">
        <v>271</v>
      </c>
      <c r="E126" s="18" t="s">
        <v>272</v>
      </c>
      <c r="F126" s="19" t="s">
        <v>27</v>
      </c>
      <c r="G126" s="19" t="s">
        <v>273</v>
      </c>
      <c r="H126" s="20">
        <f t="shared" si="4"/>
        <v>8448.42</v>
      </c>
      <c r="I126" s="20">
        <f>SUM(I127,I128)</f>
        <v>4.3179999999999996</v>
      </c>
      <c r="J126" s="20">
        <f>SUM(J127,J128)</f>
        <v>4956.9390000000003</v>
      </c>
      <c r="K126" s="20">
        <f>SUM(K127,K128)</f>
        <v>2531.759</v>
      </c>
      <c r="L126" s="20">
        <f>SUM(L127,L128)</f>
        <v>955.404</v>
      </c>
      <c r="M126" s="1"/>
      <c r="N126" s="16"/>
      <c r="O126" s="16"/>
      <c r="P126" s="16"/>
      <c r="Q126" s="16"/>
      <c r="R126" s="16"/>
      <c r="S126" s="16"/>
      <c r="T126" s="21" t="s">
        <v>28</v>
      </c>
    </row>
    <row r="127" spans="3:20" s="2" customFormat="1" ht="12" customHeight="1" x14ac:dyDescent="0.25">
      <c r="C127" s="1"/>
      <c r="D127" s="44" t="s">
        <v>274</v>
      </c>
      <c r="E127" s="48" t="s">
        <v>201</v>
      </c>
      <c r="F127" s="42" t="s">
        <v>27</v>
      </c>
      <c r="G127" s="42" t="s">
        <v>275</v>
      </c>
      <c r="H127" s="20">
        <f t="shared" si="4"/>
        <v>0</v>
      </c>
      <c r="I127" s="24"/>
      <c r="J127" s="24"/>
      <c r="K127" s="24"/>
      <c r="L127" s="24"/>
      <c r="M127" s="1"/>
      <c r="N127" s="16"/>
      <c r="O127" s="16"/>
      <c r="P127" s="16"/>
      <c r="Q127" s="16"/>
      <c r="R127" s="16"/>
      <c r="S127" s="16"/>
      <c r="T127" s="21" t="s">
        <v>28</v>
      </c>
    </row>
    <row r="128" spans="3:20" s="2" customFormat="1" ht="12" customHeight="1" x14ac:dyDescent="0.25">
      <c r="C128" s="1"/>
      <c r="D128" s="44" t="s">
        <v>276</v>
      </c>
      <c r="E128" s="48" t="s">
        <v>204</v>
      </c>
      <c r="F128" s="42" t="s">
        <v>27</v>
      </c>
      <c r="G128" s="42" t="s">
        <v>277</v>
      </c>
      <c r="H128" s="20">
        <f t="shared" si="4"/>
        <v>8448.42</v>
      </c>
      <c r="I128" s="20">
        <f>I130</f>
        <v>4.3179999999999996</v>
      </c>
      <c r="J128" s="20">
        <f>J130</f>
        <v>4956.9390000000003</v>
      </c>
      <c r="K128" s="20">
        <f>K130</f>
        <v>2531.759</v>
      </c>
      <c r="L128" s="20">
        <f>L130</f>
        <v>955.404</v>
      </c>
      <c r="M128" s="1"/>
      <c r="N128" s="16"/>
      <c r="O128" s="16"/>
      <c r="P128" s="16"/>
      <c r="Q128" s="16"/>
      <c r="R128" s="16"/>
      <c r="S128" s="16"/>
      <c r="T128" s="21" t="s">
        <v>28</v>
      </c>
    </row>
    <row r="129" spans="3:20" s="2" customFormat="1" ht="12" customHeight="1" x14ac:dyDescent="0.25">
      <c r="C129" s="1"/>
      <c r="D129" s="44" t="s">
        <v>278</v>
      </c>
      <c r="E129" s="49" t="s">
        <v>279</v>
      </c>
      <c r="F129" s="42" t="s">
        <v>125</v>
      </c>
      <c r="G129" s="42" t="s">
        <v>280</v>
      </c>
      <c r="H129" s="20">
        <f t="shared" si="4"/>
        <v>61.722999999999999</v>
      </c>
      <c r="I129" s="24"/>
      <c r="J129" s="24">
        <f>J96</f>
        <v>61.722999999999999</v>
      </c>
      <c r="K129" s="24"/>
      <c r="L129" s="24"/>
      <c r="M129" s="1"/>
      <c r="N129" s="16"/>
      <c r="O129" s="16"/>
      <c r="P129" s="16"/>
      <c r="Q129" s="16"/>
      <c r="R129" s="16"/>
      <c r="S129" s="16"/>
      <c r="T129" s="21" t="s">
        <v>28</v>
      </c>
    </row>
    <row r="130" spans="3:20" s="2" customFormat="1" ht="12" customHeight="1" x14ac:dyDescent="0.25">
      <c r="C130" s="1"/>
      <c r="D130" s="44" t="s">
        <v>281</v>
      </c>
      <c r="E130" s="49" t="s">
        <v>213</v>
      </c>
      <c r="F130" s="42" t="s">
        <v>27</v>
      </c>
      <c r="G130" s="42" t="s">
        <v>282</v>
      </c>
      <c r="H130" s="20">
        <f t="shared" si="4"/>
        <v>8448.42</v>
      </c>
      <c r="I130" s="24">
        <f>I49</f>
        <v>4.3179999999999996</v>
      </c>
      <c r="J130" s="24">
        <f>J35+159.862+15.014</f>
        <v>4956.9390000000003</v>
      </c>
      <c r="K130" s="24">
        <f>K35+14.382+38.141+22.176+1.754</f>
        <v>2531.759</v>
      </c>
      <c r="L130" s="24">
        <f>L35</f>
        <v>955.404</v>
      </c>
      <c r="M130" s="1"/>
      <c r="N130" s="16"/>
      <c r="O130" s="16"/>
      <c r="P130" s="16"/>
      <c r="Q130" s="16"/>
      <c r="R130" s="16"/>
      <c r="S130" s="16"/>
      <c r="T130" s="21" t="s">
        <v>28</v>
      </c>
    </row>
    <row r="131" spans="3:20" s="2" customFormat="1" ht="18" customHeight="1" x14ac:dyDescent="0.25">
      <c r="C131" s="1"/>
      <c r="D131" s="64" t="s">
        <v>283</v>
      </c>
      <c r="E131" s="65"/>
      <c r="F131" s="65"/>
      <c r="G131" s="13"/>
      <c r="H131" s="14"/>
      <c r="I131" s="14"/>
      <c r="J131" s="14"/>
      <c r="K131" s="14"/>
      <c r="L131" s="15"/>
      <c r="M131" s="1"/>
      <c r="N131" s="16"/>
      <c r="O131" s="16"/>
      <c r="P131" s="16"/>
      <c r="Q131" s="16"/>
      <c r="R131" s="16"/>
      <c r="S131" s="16"/>
      <c r="T131" s="16"/>
    </row>
    <row r="132" spans="3:20" s="2" customFormat="1" ht="24" customHeight="1" x14ac:dyDescent="0.25">
      <c r="C132" s="1"/>
      <c r="D132" s="17" t="s">
        <v>284</v>
      </c>
      <c r="E132" s="18" t="s">
        <v>285</v>
      </c>
      <c r="F132" s="19" t="s">
        <v>286</v>
      </c>
      <c r="G132" s="19" t="s">
        <v>287</v>
      </c>
      <c r="H132" s="20">
        <f t="shared" ref="H132:H152" si="5">SUM(I132:L132)</f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M132" s="1"/>
      <c r="N132" s="16"/>
      <c r="O132" s="16"/>
      <c r="P132" s="16"/>
      <c r="Q132" s="16"/>
      <c r="R132" s="16"/>
      <c r="S132" s="16"/>
      <c r="T132" s="21" t="s">
        <v>28</v>
      </c>
    </row>
    <row r="133" spans="3:20" s="2" customFormat="1" ht="12" customHeight="1" x14ac:dyDescent="0.25">
      <c r="C133" s="1"/>
      <c r="D133" s="44" t="s">
        <v>288</v>
      </c>
      <c r="E133" s="48" t="s">
        <v>201</v>
      </c>
      <c r="F133" s="42" t="s">
        <v>286</v>
      </c>
      <c r="G133" s="42" t="s">
        <v>289</v>
      </c>
      <c r="H133" s="20">
        <f t="shared" si="5"/>
        <v>0</v>
      </c>
      <c r="I133" s="24"/>
      <c r="J133" s="24"/>
      <c r="K133" s="24"/>
      <c r="L133" s="24"/>
      <c r="M133" s="1"/>
      <c r="N133" s="16"/>
      <c r="O133" s="16"/>
      <c r="P133" s="16"/>
      <c r="Q133" s="16"/>
      <c r="R133" s="16"/>
      <c r="S133" s="16"/>
      <c r="T133" s="21" t="s">
        <v>28</v>
      </c>
    </row>
    <row r="134" spans="3:20" s="2" customFormat="1" ht="12" customHeight="1" x14ac:dyDescent="0.25">
      <c r="C134" s="1"/>
      <c r="D134" s="44" t="s">
        <v>290</v>
      </c>
      <c r="E134" s="48" t="s">
        <v>204</v>
      </c>
      <c r="F134" s="42" t="s">
        <v>286</v>
      </c>
      <c r="G134" s="42" t="s">
        <v>291</v>
      </c>
      <c r="H134" s="20">
        <f t="shared" si="5"/>
        <v>0</v>
      </c>
      <c r="I134" s="20">
        <f>SUM(I135,I137)</f>
        <v>0</v>
      </c>
      <c r="J134" s="20">
        <f>SUM(J135,J137)</f>
        <v>0</v>
      </c>
      <c r="K134" s="20">
        <f>SUM(K135,K137)</f>
        <v>0</v>
      </c>
      <c r="L134" s="20">
        <f>SUM(L135,L137)</f>
        <v>0</v>
      </c>
      <c r="M134" s="1"/>
      <c r="N134" s="16"/>
      <c r="O134" s="16"/>
      <c r="P134" s="16"/>
      <c r="Q134" s="16"/>
      <c r="R134" s="16"/>
      <c r="S134" s="16"/>
      <c r="T134" s="21" t="s">
        <v>28</v>
      </c>
    </row>
    <row r="135" spans="3:20" s="2" customFormat="1" ht="12" customHeight="1" x14ac:dyDescent="0.25">
      <c r="C135" s="1"/>
      <c r="D135" s="44" t="s">
        <v>292</v>
      </c>
      <c r="E135" s="49" t="s">
        <v>207</v>
      </c>
      <c r="F135" s="42" t="s">
        <v>286</v>
      </c>
      <c r="G135" s="42" t="s">
        <v>293</v>
      </c>
      <c r="H135" s="20">
        <f t="shared" si="5"/>
        <v>0</v>
      </c>
      <c r="I135" s="24"/>
      <c r="J135" s="24"/>
      <c r="K135" s="24"/>
      <c r="L135" s="24"/>
      <c r="M135" s="1"/>
      <c r="N135" s="16"/>
      <c r="O135" s="16"/>
      <c r="P135" s="16"/>
      <c r="Q135" s="16"/>
      <c r="R135" s="16"/>
      <c r="S135" s="16"/>
      <c r="T135" s="21" t="s">
        <v>28</v>
      </c>
    </row>
    <row r="136" spans="3:20" s="2" customFormat="1" ht="12" customHeight="1" x14ac:dyDescent="0.25">
      <c r="C136" s="1"/>
      <c r="D136" s="44" t="s">
        <v>294</v>
      </c>
      <c r="E136" s="50" t="s">
        <v>295</v>
      </c>
      <c r="F136" s="42" t="s">
        <v>286</v>
      </c>
      <c r="G136" s="42" t="s">
        <v>296</v>
      </c>
      <c r="H136" s="20">
        <f t="shared" si="5"/>
        <v>0</v>
      </c>
      <c r="I136" s="24"/>
      <c r="J136" s="24"/>
      <c r="K136" s="24"/>
      <c r="L136" s="24"/>
      <c r="M136" s="1"/>
      <c r="N136" s="16"/>
      <c r="O136" s="16"/>
      <c r="P136" s="16"/>
      <c r="Q136" s="16"/>
      <c r="R136" s="16"/>
      <c r="S136" s="16"/>
      <c r="T136" s="21" t="s">
        <v>28</v>
      </c>
    </row>
    <row r="137" spans="3:20" s="2" customFormat="1" ht="12" customHeight="1" x14ac:dyDescent="0.25">
      <c r="C137" s="1"/>
      <c r="D137" s="44" t="s">
        <v>297</v>
      </c>
      <c r="E137" s="49" t="s">
        <v>213</v>
      </c>
      <c r="F137" s="42" t="s">
        <v>286</v>
      </c>
      <c r="G137" s="42" t="s">
        <v>298</v>
      </c>
      <c r="H137" s="20">
        <f t="shared" si="5"/>
        <v>0</v>
      </c>
      <c r="I137" s="24"/>
      <c r="J137" s="24"/>
      <c r="K137" s="24"/>
      <c r="L137" s="24"/>
      <c r="M137" s="1"/>
      <c r="N137" s="16"/>
      <c r="O137" s="16"/>
      <c r="P137" s="16"/>
      <c r="Q137" s="16"/>
      <c r="R137" s="16"/>
      <c r="S137" s="16"/>
      <c r="T137" s="21" t="s">
        <v>28</v>
      </c>
    </row>
    <row r="138" spans="3:20" s="2" customFormat="1" ht="12" customHeight="1" x14ac:dyDescent="0.25">
      <c r="C138" s="1"/>
      <c r="D138" s="17" t="s">
        <v>299</v>
      </c>
      <c r="E138" s="18" t="s">
        <v>300</v>
      </c>
      <c r="F138" s="19" t="s">
        <v>286</v>
      </c>
      <c r="G138" s="19" t="s">
        <v>301</v>
      </c>
      <c r="H138" s="20">
        <f t="shared" si="5"/>
        <v>0</v>
      </c>
      <c r="I138" s="20">
        <f>SUM(I139,I144)</f>
        <v>0</v>
      </c>
      <c r="J138" s="20">
        <f>SUM(J139,J144)</f>
        <v>0</v>
      </c>
      <c r="K138" s="20">
        <f>SUM(K139,K144)</f>
        <v>0</v>
      </c>
      <c r="L138" s="20">
        <f>SUM(L139,L144)</f>
        <v>0</v>
      </c>
      <c r="M138" s="1"/>
      <c r="N138" s="16"/>
      <c r="O138" s="16"/>
      <c r="P138" s="16"/>
      <c r="Q138" s="16"/>
      <c r="R138" s="16"/>
      <c r="S138" s="16"/>
      <c r="T138" s="21" t="s">
        <v>28</v>
      </c>
    </row>
    <row r="139" spans="3:20" s="2" customFormat="1" ht="12" customHeight="1" x14ac:dyDescent="0.25">
      <c r="C139" s="1"/>
      <c r="D139" s="44" t="s">
        <v>302</v>
      </c>
      <c r="E139" s="48" t="s">
        <v>201</v>
      </c>
      <c r="F139" s="42" t="s">
        <v>286</v>
      </c>
      <c r="G139" s="42" t="s">
        <v>303</v>
      </c>
      <c r="H139" s="20">
        <f t="shared" si="5"/>
        <v>0</v>
      </c>
      <c r="I139" s="20">
        <f>SUM(I140:I141)</f>
        <v>0</v>
      </c>
      <c r="J139" s="20">
        <f>SUM(J140:J141)</f>
        <v>0</v>
      </c>
      <c r="K139" s="20">
        <f>SUM(K140:K141)</f>
        <v>0</v>
      </c>
      <c r="L139" s="20">
        <f>SUM(L140:L141)</f>
        <v>0</v>
      </c>
      <c r="M139" s="1"/>
      <c r="N139" s="16"/>
      <c r="O139" s="16"/>
      <c r="P139" s="16"/>
      <c r="Q139" s="16"/>
      <c r="R139" s="16"/>
      <c r="S139" s="16"/>
      <c r="T139" s="21" t="s">
        <v>28</v>
      </c>
    </row>
    <row r="140" spans="3:20" s="2" customFormat="1" ht="12" customHeight="1" x14ac:dyDescent="0.25">
      <c r="C140" s="1"/>
      <c r="D140" s="44" t="s">
        <v>304</v>
      </c>
      <c r="E140" s="49" t="s">
        <v>222</v>
      </c>
      <c r="F140" s="42" t="s">
        <v>286</v>
      </c>
      <c r="G140" s="42" t="s">
        <v>305</v>
      </c>
      <c r="H140" s="20">
        <f t="shared" si="5"/>
        <v>0</v>
      </c>
      <c r="I140" s="24"/>
      <c r="J140" s="24"/>
      <c r="K140" s="24"/>
      <c r="L140" s="24"/>
      <c r="M140" s="1"/>
      <c r="N140" s="16"/>
      <c r="O140" s="16"/>
      <c r="P140" s="16"/>
      <c r="Q140" s="16"/>
      <c r="R140" s="16"/>
      <c r="S140" s="16"/>
      <c r="T140" s="21" t="s">
        <v>28</v>
      </c>
    </row>
    <row r="141" spans="3:20" s="2" customFormat="1" ht="12" customHeight="1" x14ac:dyDescent="0.25">
      <c r="C141" s="1"/>
      <c r="D141" s="44" t="s">
        <v>306</v>
      </c>
      <c r="E141" s="49" t="s">
        <v>225</v>
      </c>
      <c r="F141" s="42" t="s">
        <v>286</v>
      </c>
      <c r="G141" s="42" t="s">
        <v>307</v>
      </c>
      <c r="H141" s="20">
        <f t="shared" si="5"/>
        <v>0</v>
      </c>
      <c r="I141" s="20">
        <f>SUM(I142:I143)</f>
        <v>0</v>
      </c>
      <c r="J141" s="20">
        <f>SUM(J142:J143)</f>
        <v>0</v>
      </c>
      <c r="K141" s="20">
        <f>SUM(K142:K143)</f>
        <v>0</v>
      </c>
      <c r="L141" s="20">
        <f>SUM(L142:L143)</f>
        <v>0</v>
      </c>
      <c r="M141" s="1"/>
      <c r="N141" s="16"/>
      <c r="O141" s="16"/>
      <c r="P141" s="16"/>
      <c r="Q141" s="16"/>
      <c r="R141" s="16"/>
      <c r="S141" s="16"/>
      <c r="T141" s="21" t="s">
        <v>28</v>
      </c>
    </row>
    <row r="142" spans="3:20" s="2" customFormat="1" ht="12" customHeight="1" x14ac:dyDescent="0.25">
      <c r="C142" s="1"/>
      <c r="D142" s="44" t="s">
        <v>308</v>
      </c>
      <c r="E142" s="50" t="s">
        <v>231</v>
      </c>
      <c r="F142" s="42" t="s">
        <v>286</v>
      </c>
      <c r="G142" s="42" t="s">
        <v>309</v>
      </c>
      <c r="H142" s="20">
        <f t="shared" si="5"/>
        <v>0</v>
      </c>
      <c r="I142" s="24"/>
      <c r="J142" s="24"/>
      <c r="K142" s="24"/>
      <c r="L142" s="24"/>
      <c r="M142" s="1"/>
      <c r="N142" s="16"/>
      <c r="O142" s="16"/>
      <c r="P142" s="16"/>
      <c r="Q142" s="16"/>
      <c r="R142" s="16"/>
      <c r="S142" s="16"/>
      <c r="T142" s="21" t="s">
        <v>28</v>
      </c>
    </row>
    <row r="143" spans="3:20" s="2" customFormat="1" ht="12" customHeight="1" x14ac:dyDescent="0.25">
      <c r="C143" s="1"/>
      <c r="D143" s="44" t="s">
        <v>310</v>
      </c>
      <c r="E143" s="50" t="s">
        <v>311</v>
      </c>
      <c r="F143" s="42" t="s">
        <v>286</v>
      </c>
      <c r="G143" s="42" t="s">
        <v>312</v>
      </c>
      <c r="H143" s="20">
        <f t="shared" si="5"/>
        <v>0</v>
      </c>
      <c r="I143" s="24"/>
      <c r="J143" s="24"/>
      <c r="K143" s="24"/>
      <c r="L143" s="24"/>
      <c r="M143" s="1"/>
      <c r="N143" s="16"/>
      <c r="O143" s="16"/>
      <c r="P143" s="16"/>
      <c r="Q143" s="16"/>
      <c r="R143" s="16"/>
      <c r="S143" s="16"/>
      <c r="T143" s="21" t="s">
        <v>28</v>
      </c>
    </row>
    <row r="144" spans="3:20" s="2" customFormat="1" ht="12" customHeight="1" x14ac:dyDescent="0.25">
      <c r="C144" s="1"/>
      <c r="D144" s="44" t="s">
        <v>313</v>
      </c>
      <c r="E144" s="48" t="s">
        <v>263</v>
      </c>
      <c r="F144" s="42" t="s">
        <v>286</v>
      </c>
      <c r="G144" s="42" t="s">
        <v>314</v>
      </c>
      <c r="H144" s="20">
        <f t="shared" si="5"/>
        <v>0</v>
      </c>
      <c r="I144" s="20">
        <f>SUM(I145,I147)</f>
        <v>0</v>
      </c>
      <c r="J144" s="20">
        <f>SUM(J145,J147)</f>
        <v>0</v>
      </c>
      <c r="K144" s="20">
        <f>SUM(K145,K147)</f>
        <v>0</v>
      </c>
      <c r="L144" s="20">
        <f>SUM(L145,L147)</f>
        <v>0</v>
      </c>
      <c r="M144" s="1"/>
      <c r="N144" s="16"/>
      <c r="O144" s="16"/>
      <c r="P144" s="16"/>
      <c r="Q144" s="16"/>
      <c r="R144" s="16"/>
      <c r="S144" s="16"/>
      <c r="T144" s="21" t="s">
        <v>28</v>
      </c>
    </row>
    <row r="145" spans="3:20" s="2" customFormat="1" ht="12" customHeight="1" x14ac:dyDescent="0.25">
      <c r="C145" s="1"/>
      <c r="D145" s="44" t="s">
        <v>315</v>
      </c>
      <c r="E145" s="49" t="s">
        <v>207</v>
      </c>
      <c r="F145" s="42" t="s">
        <v>286</v>
      </c>
      <c r="G145" s="42" t="s">
        <v>316</v>
      </c>
      <c r="H145" s="20">
        <f t="shared" si="5"/>
        <v>0</v>
      </c>
      <c r="I145" s="24"/>
      <c r="J145" s="24"/>
      <c r="K145" s="24"/>
      <c r="L145" s="24"/>
      <c r="M145" s="1"/>
      <c r="N145" s="16"/>
      <c r="O145" s="16"/>
      <c r="P145" s="16"/>
      <c r="Q145" s="16"/>
      <c r="R145" s="16"/>
      <c r="S145" s="16"/>
      <c r="T145" s="21" t="s">
        <v>28</v>
      </c>
    </row>
    <row r="146" spans="3:20" s="2" customFormat="1" ht="12" customHeight="1" x14ac:dyDescent="0.25">
      <c r="C146" s="1"/>
      <c r="D146" s="44" t="s">
        <v>317</v>
      </c>
      <c r="E146" s="50" t="s">
        <v>295</v>
      </c>
      <c r="F146" s="42" t="s">
        <v>286</v>
      </c>
      <c r="G146" s="42" t="s">
        <v>318</v>
      </c>
      <c r="H146" s="20">
        <f t="shared" si="5"/>
        <v>0</v>
      </c>
      <c r="I146" s="24"/>
      <c r="J146" s="24"/>
      <c r="K146" s="24"/>
      <c r="L146" s="24"/>
      <c r="M146" s="1"/>
      <c r="N146" s="16"/>
      <c r="O146" s="16"/>
      <c r="P146" s="16"/>
      <c r="Q146" s="16"/>
      <c r="R146" s="16"/>
      <c r="S146" s="16"/>
      <c r="T146" s="21" t="s">
        <v>28</v>
      </c>
    </row>
    <row r="147" spans="3:20" s="2" customFormat="1" ht="12" customHeight="1" x14ac:dyDescent="0.25">
      <c r="C147" s="1"/>
      <c r="D147" s="44" t="s">
        <v>319</v>
      </c>
      <c r="E147" s="49" t="s">
        <v>213</v>
      </c>
      <c r="F147" s="42" t="s">
        <v>286</v>
      </c>
      <c r="G147" s="42" t="s">
        <v>320</v>
      </c>
      <c r="H147" s="20">
        <f t="shared" si="5"/>
        <v>0</v>
      </c>
      <c r="I147" s="24"/>
      <c r="J147" s="24"/>
      <c r="K147" s="24"/>
      <c r="L147" s="24"/>
      <c r="M147" s="1"/>
      <c r="N147" s="16"/>
      <c r="O147" s="16"/>
      <c r="P147" s="16"/>
      <c r="Q147" s="16"/>
      <c r="R147" s="16"/>
      <c r="S147" s="16"/>
      <c r="T147" s="21" t="s">
        <v>28</v>
      </c>
    </row>
    <row r="148" spans="3:20" s="2" customFormat="1" ht="12" customHeight="1" x14ac:dyDescent="0.25">
      <c r="C148" s="1"/>
      <c r="D148" s="17" t="s">
        <v>321</v>
      </c>
      <c r="E148" s="18" t="s">
        <v>322</v>
      </c>
      <c r="F148" s="19" t="s">
        <v>286</v>
      </c>
      <c r="G148" s="19" t="s">
        <v>323</v>
      </c>
      <c r="H148" s="20">
        <f t="shared" si="5"/>
        <v>5127.4369593239999</v>
      </c>
      <c r="I148" s="20">
        <f>SUM(I149:I150)</f>
        <v>0.55660747199999994</v>
      </c>
      <c r="J148" s="20">
        <f>SUM(J149:J150)</f>
        <v>4677.3710924999996</v>
      </c>
      <c r="K148" s="20">
        <f>SUM(K149:K150)</f>
        <v>326.35386213599998</v>
      </c>
      <c r="L148" s="20">
        <f>SUM(L149:L150)</f>
        <v>123.155397216</v>
      </c>
      <c r="M148" s="1"/>
      <c r="N148" s="16"/>
      <c r="O148" s="16"/>
      <c r="P148" s="16"/>
      <c r="Q148" s="16"/>
      <c r="R148" s="16"/>
      <c r="S148" s="16"/>
      <c r="T148" s="21" t="s">
        <v>28</v>
      </c>
    </row>
    <row r="149" spans="3:20" s="2" customFormat="1" ht="12" customHeight="1" x14ac:dyDescent="0.25">
      <c r="C149" s="1"/>
      <c r="D149" s="44" t="s">
        <v>324</v>
      </c>
      <c r="E149" s="48" t="s">
        <v>201</v>
      </c>
      <c r="F149" s="42" t="s">
        <v>286</v>
      </c>
      <c r="G149" s="42" t="s">
        <v>325</v>
      </c>
      <c r="H149" s="20">
        <f t="shared" si="5"/>
        <v>0</v>
      </c>
      <c r="I149" s="24"/>
      <c r="J149" s="24"/>
      <c r="K149" s="24"/>
      <c r="L149" s="24"/>
      <c r="M149" s="1"/>
      <c r="N149" s="16"/>
      <c r="O149" s="16"/>
      <c r="P149" s="16"/>
      <c r="Q149" s="16"/>
      <c r="R149" s="16"/>
      <c r="S149" s="16"/>
      <c r="T149" s="21" t="s">
        <v>28</v>
      </c>
    </row>
    <row r="150" spans="3:20" s="2" customFormat="1" ht="12" customHeight="1" x14ac:dyDescent="0.25">
      <c r="C150" s="1"/>
      <c r="D150" s="44" t="s">
        <v>326</v>
      </c>
      <c r="E150" s="48" t="s">
        <v>204</v>
      </c>
      <c r="F150" s="42" t="s">
        <v>286</v>
      </c>
      <c r="G150" s="42" t="s">
        <v>327</v>
      </c>
      <c r="H150" s="20">
        <f t="shared" si="5"/>
        <v>5127.4369593239999</v>
      </c>
      <c r="I150" s="20">
        <f>SUM(I151:I152)</f>
        <v>0.55660747199999994</v>
      </c>
      <c r="J150" s="20">
        <f>SUM(J151:J152)</f>
        <v>4677.3710924999996</v>
      </c>
      <c r="K150" s="20">
        <f>SUM(K151:K152)</f>
        <v>326.35386213599998</v>
      </c>
      <c r="L150" s="20">
        <f>SUM(L151:L152)</f>
        <v>123.155397216</v>
      </c>
      <c r="M150" s="1"/>
      <c r="N150" s="16"/>
      <c r="O150" s="16"/>
      <c r="P150" s="16"/>
      <c r="Q150" s="16"/>
      <c r="R150" s="16"/>
      <c r="S150" s="16"/>
      <c r="T150" s="21" t="s">
        <v>28</v>
      </c>
    </row>
    <row r="151" spans="3:20" s="2" customFormat="1" ht="12" customHeight="1" x14ac:dyDescent="0.25">
      <c r="C151" s="1"/>
      <c r="D151" s="44" t="s">
        <v>328</v>
      </c>
      <c r="E151" s="49" t="s">
        <v>279</v>
      </c>
      <c r="F151" s="42" t="s">
        <v>286</v>
      </c>
      <c r="G151" s="42" t="s">
        <v>329</v>
      </c>
      <c r="H151" s="20">
        <f t="shared" si="5"/>
        <v>4038.4018276439997</v>
      </c>
      <c r="I151" s="24"/>
      <c r="J151" s="24">
        <f>J129*54523.19*1.2/1000</f>
        <v>4038.4018276439997</v>
      </c>
      <c r="K151" s="24"/>
      <c r="L151" s="24"/>
      <c r="M151" s="1"/>
      <c r="N151" s="16"/>
      <c r="O151" s="16"/>
      <c r="P151" s="16"/>
      <c r="Q151" s="16"/>
      <c r="R151" s="16"/>
      <c r="S151" s="16"/>
      <c r="T151" s="21" t="s">
        <v>28</v>
      </c>
    </row>
    <row r="152" spans="3:20" s="2" customFormat="1" ht="12" customHeight="1" x14ac:dyDescent="0.25">
      <c r="C152" s="1"/>
      <c r="D152" s="44" t="s">
        <v>330</v>
      </c>
      <c r="E152" s="49" t="s">
        <v>213</v>
      </c>
      <c r="F152" s="42" t="s">
        <v>286</v>
      </c>
      <c r="G152" s="42" t="s">
        <v>331</v>
      </c>
      <c r="H152" s="20">
        <f t="shared" si="5"/>
        <v>1089.0351316800002</v>
      </c>
      <c r="I152" s="24">
        <f>I130*107.42*1.2/1000</f>
        <v>0.55660747199999994</v>
      </c>
      <c r="J152" s="24">
        <f>J130*107.42*1.2/1000</f>
        <v>638.96926485600011</v>
      </c>
      <c r="K152" s="24">
        <f>K130*107.42*1.2/1000</f>
        <v>326.35386213599998</v>
      </c>
      <c r="L152" s="24">
        <f>L130*107.42*1.2/1000</f>
        <v>123.155397216</v>
      </c>
      <c r="M152" s="1"/>
      <c r="N152" s="16"/>
      <c r="O152" s="16"/>
      <c r="P152" s="16"/>
      <c r="Q152" s="16"/>
      <c r="R152" s="16"/>
      <c r="S152" s="16"/>
      <c r="T152" s="21" t="s">
        <v>28</v>
      </c>
    </row>
  </sheetData>
  <mergeCells count="11">
    <mergeCell ref="D14:F14"/>
    <mergeCell ref="D54:F54"/>
    <mergeCell ref="D94:F94"/>
    <mergeCell ref="D98:F98"/>
    <mergeCell ref="D131:F131"/>
    <mergeCell ref="D11:D12"/>
    <mergeCell ref="G11:G12"/>
    <mergeCell ref="I11:L11"/>
    <mergeCell ref="H11:H12"/>
    <mergeCell ref="E11:E12"/>
    <mergeCell ref="F11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C7" workbookViewId="0">
      <selection activeCell="K152" sqref="K152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70.710937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21" width="9.140625" style="2"/>
    <col min="22" max="22" width="10" style="2" bestFit="1" customWidth="1"/>
    <col min="23" max="16384" width="9.140625" style="2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spans="1:20" ht="10.5" hidden="1" customHeight="1" x14ac:dyDescent="0.25"/>
    <row r="5" spans="1:20" ht="10.5" hidden="1" customHeight="1" x14ac:dyDescent="0.25">
      <c r="A5" s="5"/>
    </row>
    <row r="6" spans="1:20" ht="10.5" hidden="1" customHeight="1" x14ac:dyDescent="0.25">
      <c r="A6" s="5"/>
    </row>
    <row r="7" spans="1:20" ht="6" customHeight="1" x14ac:dyDescent="0.25">
      <c r="A7" s="5"/>
    </row>
    <row r="8" spans="1:20" ht="12" customHeight="1" x14ac:dyDescent="0.25">
      <c r="A8" s="5"/>
      <c r="D8" s="41" t="s">
        <v>12</v>
      </c>
      <c r="E8" s="41"/>
      <c r="F8" s="7"/>
      <c r="G8" s="7"/>
      <c r="H8" s="7"/>
      <c r="I8" s="7"/>
      <c r="J8" s="7"/>
      <c r="K8" s="7"/>
    </row>
    <row r="9" spans="1:20" ht="12" customHeight="1" x14ac:dyDescent="0.25">
      <c r="D9" s="43" t="str">
        <f>IF(ORG="","Не определено",ORG)</f>
        <v>ООО "КВЭП"</v>
      </c>
      <c r="E9" s="43"/>
    </row>
    <row r="10" spans="1:20" ht="15" customHeight="1" x14ac:dyDescent="0.25">
      <c r="D10" s="9"/>
      <c r="E10" s="9"/>
      <c r="F10" s="7"/>
      <c r="G10" s="7"/>
      <c r="H10" s="7"/>
      <c r="I10" s="7"/>
      <c r="J10" s="7"/>
      <c r="K10" s="7"/>
      <c r="L10" s="40" t="s">
        <v>13</v>
      </c>
    </row>
    <row r="11" spans="1:20" ht="15" customHeight="1" x14ac:dyDescent="0.25"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  <c r="I11" s="66" t="s">
        <v>19</v>
      </c>
      <c r="J11" s="66"/>
      <c r="K11" s="66"/>
      <c r="L11" s="66"/>
    </row>
    <row r="12" spans="1:20" ht="15" customHeight="1" x14ac:dyDescent="0.25">
      <c r="D12" s="66"/>
      <c r="E12" s="66"/>
      <c r="F12" s="66"/>
      <c r="G12" s="66"/>
      <c r="H12" s="66"/>
      <c r="I12" s="42" t="s">
        <v>20</v>
      </c>
      <c r="J12" s="42" t="s">
        <v>21</v>
      </c>
      <c r="K12" s="42" t="s">
        <v>22</v>
      </c>
      <c r="L12" s="42" t="s">
        <v>23</v>
      </c>
    </row>
    <row r="13" spans="1:20" ht="12" customHeight="1" x14ac:dyDescent="0.25">
      <c r="D13" s="12">
        <v>0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</row>
    <row r="14" spans="1:20" ht="18" customHeight="1" x14ac:dyDescent="0.25">
      <c r="D14" s="64" t="s">
        <v>24</v>
      </c>
      <c r="E14" s="65"/>
      <c r="F14" s="65"/>
      <c r="G14" s="13"/>
      <c r="H14" s="14"/>
      <c r="I14" s="14"/>
      <c r="J14" s="14"/>
      <c r="K14" s="14"/>
      <c r="L14" s="15"/>
      <c r="N14" s="16"/>
      <c r="O14" s="16"/>
      <c r="P14" s="16"/>
      <c r="Q14" s="16"/>
      <c r="R14" s="16"/>
      <c r="S14" s="16"/>
      <c r="T14" s="16"/>
    </row>
    <row r="15" spans="1:20" ht="12" customHeight="1" x14ac:dyDescent="0.25">
      <c r="D15" s="17" t="s">
        <v>25</v>
      </c>
      <c r="E15" s="18" t="s">
        <v>26</v>
      </c>
      <c r="F15" s="19" t="s">
        <v>27</v>
      </c>
      <c r="G15" s="19">
        <v>10</v>
      </c>
      <c r="H15" s="20">
        <f>SUM(I15:L15)</f>
        <v>8078.5160000000005</v>
      </c>
      <c r="I15" s="20">
        <f>SUM(I16,I17,I20,I23)</f>
        <v>980.42600000000004</v>
      </c>
      <c r="J15" s="20">
        <f>SUM(J16,J17,J20,J23)</f>
        <v>5412.2640000000001</v>
      </c>
      <c r="K15" s="20">
        <f>SUM(K16,K17,K20,K23)</f>
        <v>1685.826</v>
      </c>
      <c r="L15" s="20">
        <f>SUM(L16,L17,L20,L23)</f>
        <v>0</v>
      </c>
      <c r="N15" s="16"/>
      <c r="O15" s="16"/>
      <c r="P15" s="16"/>
      <c r="Q15" s="16"/>
      <c r="R15" s="16"/>
      <c r="S15" s="16"/>
      <c r="T15" s="21" t="s">
        <v>28</v>
      </c>
    </row>
    <row r="16" spans="1:20" ht="12" customHeight="1" x14ac:dyDescent="0.25">
      <c r="D16" s="44" t="s">
        <v>29</v>
      </c>
      <c r="E16" s="48" t="s">
        <v>30</v>
      </c>
      <c r="F16" s="42" t="s">
        <v>27</v>
      </c>
      <c r="G16" s="42">
        <v>20</v>
      </c>
      <c r="H16" s="20">
        <f>SUM(I16:L16)</f>
        <v>0</v>
      </c>
      <c r="I16" s="24"/>
      <c r="J16" s="24"/>
      <c r="K16" s="24"/>
      <c r="L16" s="24"/>
      <c r="N16" s="16"/>
      <c r="O16" s="16"/>
      <c r="P16" s="16"/>
      <c r="Q16" s="16"/>
      <c r="R16" s="16"/>
      <c r="S16" s="16"/>
      <c r="T16" s="21" t="s">
        <v>28</v>
      </c>
    </row>
    <row r="17" spans="3:20" s="2" customFormat="1" ht="12" customHeight="1" x14ac:dyDescent="0.25">
      <c r="C17" s="1"/>
      <c r="D17" s="44" t="s">
        <v>31</v>
      </c>
      <c r="E17" s="48" t="s">
        <v>32</v>
      </c>
      <c r="F17" s="42" t="s">
        <v>27</v>
      </c>
      <c r="G17" s="42">
        <v>30</v>
      </c>
      <c r="H17" s="20">
        <f>SUM(I17:L17)</f>
        <v>0</v>
      </c>
      <c r="I17" s="20">
        <f>SUM(I18:I19)</f>
        <v>0</v>
      </c>
      <c r="J17" s="20">
        <f>SUM(J18:J19)</f>
        <v>0</v>
      </c>
      <c r="K17" s="20">
        <f>SUM(K18:K19)</f>
        <v>0</v>
      </c>
      <c r="L17" s="20">
        <f>SUM(L18:L19)</f>
        <v>0</v>
      </c>
      <c r="M17" s="1"/>
      <c r="N17" s="16"/>
      <c r="O17" s="16"/>
      <c r="P17" s="16"/>
      <c r="Q17" s="16"/>
      <c r="R17" s="16"/>
      <c r="S17" s="16"/>
      <c r="T17" s="21" t="s">
        <v>28</v>
      </c>
    </row>
    <row r="18" spans="3:20" s="2" customFormat="1" ht="12" hidden="1" customHeight="1" x14ac:dyDescent="0.25">
      <c r="C18" s="1"/>
      <c r="D18" s="47"/>
      <c r="E18" s="26"/>
      <c r="F18" s="46"/>
      <c r="G18" s="46"/>
      <c r="H18" s="28"/>
      <c r="I18" s="28"/>
      <c r="J18" s="28"/>
      <c r="K18" s="28"/>
      <c r="L18" s="29"/>
      <c r="M18" s="1"/>
      <c r="N18" s="21" t="s">
        <v>33</v>
      </c>
      <c r="O18" s="16"/>
      <c r="P18" s="16"/>
      <c r="Q18" s="16"/>
      <c r="R18" s="16"/>
      <c r="S18" s="16"/>
      <c r="T18" s="16"/>
    </row>
    <row r="19" spans="3:20" s="2" customFormat="1" ht="12" customHeight="1" x14ac:dyDescent="0.25">
      <c r="C19" s="1"/>
      <c r="D19" s="45"/>
      <c r="E19" s="26" t="s">
        <v>34</v>
      </c>
      <c r="F19" s="46"/>
      <c r="G19" s="46"/>
      <c r="H19" s="28"/>
      <c r="I19" s="28"/>
      <c r="J19" s="28"/>
      <c r="K19" s="28"/>
      <c r="L19" s="29"/>
      <c r="M19" s="1"/>
      <c r="N19" s="16"/>
      <c r="O19" s="16"/>
      <c r="P19" s="16"/>
      <c r="Q19" s="16"/>
      <c r="R19" s="16"/>
      <c r="S19" s="16"/>
      <c r="T19" s="31" t="s">
        <v>35</v>
      </c>
    </row>
    <row r="20" spans="3:20" s="2" customFormat="1" ht="12" customHeight="1" x14ac:dyDescent="0.25">
      <c r="C20" s="1"/>
      <c r="D20" s="44" t="s">
        <v>36</v>
      </c>
      <c r="E20" s="48" t="s">
        <v>37</v>
      </c>
      <c r="F20" s="42" t="s">
        <v>27</v>
      </c>
      <c r="G20" s="42" t="s">
        <v>38</v>
      </c>
      <c r="H20" s="20">
        <f>SUM(I20:L20)</f>
        <v>0</v>
      </c>
      <c r="I20" s="20">
        <f>SUM(I21:I22)</f>
        <v>0</v>
      </c>
      <c r="J20" s="20">
        <f>SUM(J21:J22)</f>
        <v>0</v>
      </c>
      <c r="K20" s="20">
        <f>SUM(K21:K22)</f>
        <v>0</v>
      </c>
      <c r="L20" s="20">
        <f>SUM(L21:L22)</f>
        <v>0</v>
      </c>
      <c r="M20" s="1"/>
      <c r="N20" s="16"/>
      <c r="O20" s="16"/>
      <c r="P20" s="16"/>
      <c r="Q20" s="16"/>
      <c r="R20" s="16"/>
      <c r="S20" s="16"/>
      <c r="T20" s="21" t="s">
        <v>28</v>
      </c>
    </row>
    <row r="21" spans="3:20" s="2" customFormat="1" ht="12" hidden="1" customHeight="1" x14ac:dyDescent="0.25">
      <c r="C21" s="1"/>
      <c r="D21" s="47"/>
      <c r="E21" s="26"/>
      <c r="F21" s="46"/>
      <c r="G21" s="46"/>
      <c r="H21" s="28"/>
      <c r="I21" s="28"/>
      <c r="J21" s="28"/>
      <c r="K21" s="28"/>
      <c r="L21" s="29"/>
      <c r="M21" s="1"/>
      <c r="N21" s="21" t="s">
        <v>33</v>
      </c>
      <c r="O21" s="16"/>
      <c r="P21" s="16"/>
      <c r="Q21" s="16"/>
      <c r="R21" s="16"/>
      <c r="S21" s="16"/>
      <c r="T21" s="16"/>
    </row>
    <row r="22" spans="3:20" s="2" customFormat="1" ht="12" customHeight="1" x14ac:dyDescent="0.25">
      <c r="C22" s="1"/>
      <c r="D22" s="45"/>
      <c r="E22" s="26" t="s">
        <v>34</v>
      </c>
      <c r="F22" s="46"/>
      <c r="G22" s="46"/>
      <c r="H22" s="28"/>
      <c r="I22" s="28"/>
      <c r="J22" s="28"/>
      <c r="K22" s="28"/>
      <c r="L22" s="29"/>
      <c r="M22" s="1"/>
      <c r="N22" s="16"/>
      <c r="O22" s="16"/>
      <c r="P22" s="16"/>
      <c r="Q22" s="16"/>
      <c r="R22" s="16"/>
      <c r="S22" s="16"/>
      <c r="T22" s="31" t="s">
        <v>39</v>
      </c>
    </row>
    <row r="23" spans="3:20" s="2" customFormat="1" ht="12" customHeight="1" x14ac:dyDescent="0.25">
      <c r="C23" s="1"/>
      <c r="D23" s="44" t="s">
        <v>40</v>
      </c>
      <c r="E23" s="48" t="s">
        <v>41</v>
      </c>
      <c r="F23" s="42" t="s">
        <v>27</v>
      </c>
      <c r="G23" s="42" t="s">
        <v>42</v>
      </c>
      <c r="H23" s="20">
        <f>SUM(I23:L23)</f>
        <v>8078.5160000000005</v>
      </c>
      <c r="I23" s="20">
        <f>SUM(I24:I28)</f>
        <v>980.42600000000004</v>
      </c>
      <c r="J23" s="20">
        <f>SUM(J24:J28)</f>
        <v>5412.2640000000001</v>
      </c>
      <c r="K23" s="20">
        <f>SUM(K24:K28)</f>
        <v>1685.826</v>
      </c>
      <c r="L23" s="20">
        <f>SUM(L24:L28)</f>
        <v>0</v>
      </c>
      <c r="M23" s="1"/>
      <c r="N23" s="16"/>
      <c r="O23" s="16"/>
      <c r="P23" s="16"/>
      <c r="Q23" s="16"/>
      <c r="R23" s="16"/>
      <c r="S23" s="16"/>
      <c r="T23" s="21" t="s">
        <v>28</v>
      </c>
    </row>
    <row r="24" spans="3:20" s="2" customFormat="1" ht="12" hidden="1" customHeight="1" x14ac:dyDescent="0.25">
      <c r="C24" s="1"/>
      <c r="D24" s="47"/>
      <c r="E24" s="26"/>
      <c r="F24" s="46"/>
      <c r="G24" s="46"/>
      <c r="H24" s="28"/>
      <c r="I24" s="28"/>
      <c r="J24" s="28"/>
      <c r="K24" s="28"/>
      <c r="L24" s="29"/>
      <c r="M24" s="1"/>
      <c r="N24" s="21" t="s">
        <v>33</v>
      </c>
      <c r="O24" s="16"/>
      <c r="P24" s="16"/>
      <c r="Q24" s="16"/>
      <c r="R24" s="16"/>
      <c r="S24" s="16"/>
      <c r="T24" s="16"/>
    </row>
    <row r="25" spans="3:20" s="1" customFormat="1" ht="12" customHeight="1" x14ac:dyDescent="0.15">
      <c r="C25" s="32" t="s">
        <v>43</v>
      </c>
      <c r="D25" s="44" t="str">
        <f>"1.4."&amp;N25</f>
        <v>1.4.1</v>
      </c>
      <c r="E25" s="52" t="s">
        <v>44</v>
      </c>
      <c r="F25" s="42" t="s">
        <v>27</v>
      </c>
      <c r="G25" s="42" t="s">
        <v>42</v>
      </c>
      <c r="H25" s="20">
        <f>SUM(I25:L25)</f>
        <v>7661.6870000000008</v>
      </c>
      <c r="I25" s="24">
        <v>980.42600000000004</v>
      </c>
      <c r="J25" s="24">
        <v>5412.2640000000001</v>
      </c>
      <c r="K25" s="24">
        <v>1268.9970000000001</v>
      </c>
      <c r="L25" s="24"/>
      <c r="N25" s="21" t="s">
        <v>25</v>
      </c>
      <c r="O25" s="34" t="s">
        <v>44</v>
      </c>
      <c r="P25" s="34" t="s">
        <v>45</v>
      </c>
      <c r="Q25" s="34" t="s">
        <v>46</v>
      </c>
      <c r="R25" s="34" t="s">
        <v>47</v>
      </c>
      <c r="S25" s="21" t="s">
        <v>48</v>
      </c>
      <c r="T25" s="21" t="s">
        <v>49</v>
      </c>
    </row>
    <row r="26" spans="3:20" s="1" customFormat="1" ht="12" customHeight="1" x14ac:dyDescent="0.15">
      <c r="C26" s="32" t="s">
        <v>43</v>
      </c>
      <c r="D26" s="44" t="str">
        <f>"1.4."&amp;N26</f>
        <v>1.4.2</v>
      </c>
      <c r="E26" s="52" t="s">
        <v>50</v>
      </c>
      <c r="F26" s="42" t="s">
        <v>27</v>
      </c>
      <c r="G26" s="42" t="s">
        <v>42</v>
      </c>
      <c r="H26" s="20">
        <f>SUM(I26:L26)</f>
        <v>317.767</v>
      </c>
      <c r="I26" s="24"/>
      <c r="J26" s="24"/>
      <c r="K26" s="24">
        <f>310.308+7.459</f>
        <v>317.767</v>
      </c>
      <c r="L26" s="24"/>
      <c r="N26" s="21" t="s">
        <v>51</v>
      </c>
      <c r="O26" s="34" t="s">
        <v>50</v>
      </c>
      <c r="P26" s="34" t="s">
        <v>52</v>
      </c>
      <c r="Q26" s="34" t="s">
        <v>53</v>
      </c>
      <c r="R26" s="34" t="s">
        <v>47</v>
      </c>
      <c r="S26" s="21" t="s">
        <v>48</v>
      </c>
      <c r="T26" s="21" t="s">
        <v>49</v>
      </c>
    </row>
    <row r="27" spans="3:20" s="1" customFormat="1" ht="12" customHeight="1" x14ac:dyDescent="0.15">
      <c r="C27" s="32" t="s">
        <v>43</v>
      </c>
      <c r="D27" s="44" t="str">
        <f>"1.4."&amp;N27</f>
        <v>1.4.3</v>
      </c>
      <c r="E27" s="52" t="s">
        <v>54</v>
      </c>
      <c r="F27" s="42" t="s">
        <v>27</v>
      </c>
      <c r="G27" s="42" t="s">
        <v>42</v>
      </c>
      <c r="H27" s="20">
        <f>SUM(I27:L27)</f>
        <v>99.061999999999998</v>
      </c>
      <c r="I27" s="24"/>
      <c r="J27" s="24"/>
      <c r="K27" s="24">
        <v>99.061999999999998</v>
      </c>
      <c r="L27" s="24"/>
      <c r="N27" s="21" t="s">
        <v>55</v>
      </c>
      <c r="O27" s="34" t="s">
        <v>54</v>
      </c>
      <c r="P27" s="34" t="s">
        <v>56</v>
      </c>
      <c r="Q27" s="34" t="s">
        <v>57</v>
      </c>
      <c r="R27" s="34" t="s">
        <v>58</v>
      </c>
      <c r="S27" s="21" t="s">
        <v>48</v>
      </c>
      <c r="T27" s="21" t="s">
        <v>49</v>
      </c>
    </row>
    <row r="28" spans="3:20" s="2" customFormat="1" ht="12" customHeight="1" x14ac:dyDescent="0.25">
      <c r="C28" s="1"/>
      <c r="D28" s="45"/>
      <c r="E28" s="26" t="s">
        <v>34</v>
      </c>
      <c r="F28" s="46"/>
      <c r="G28" s="46"/>
      <c r="H28" s="28"/>
      <c r="I28" s="28"/>
      <c r="J28" s="28"/>
      <c r="K28" s="28"/>
      <c r="L28" s="29"/>
      <c r="M28" s="1"/>
      <c r="N28" s="16"/>
      <c r="O28" s="16"/>
      <c r="P28" s="16"/>
      <c r="Q28" s="16"/>
      <c r="R28" s="16"/>
      <c r="S28" s="16"/>
      <c r="T28" s="31" t="s">
        <v>59</v>
      </c>
    </row>
    <row r="29" spans="3:20" s="2" customFormat="1" ht="12" customHeight="1" x14ac:dyDescent="0.25">
      <c r="C29" s="1"/>
      <c r="D29" s="17" t="s">
        <v>51</v>
      </c>
      <c r="E29" s="18" t="s">
        <v>60</v>
      </c>
      <c r="F29" s="19" t="s">
        <v>27</v>
      </c>
      <c r="G29" s="19" t="s">
        <v>61</v>
      </c>
      <c r="H29" s="20">
        <f t="shared" ref="H29:H41" si="0">SUM(I29:L29)</f>
        <v>2820.0330000000013</v>
      </c>
      <c r="I29" s="20">
        <f>SUM(I31,I32,I33)</f>
        <v>0</v>
      </c>
      <c r="J29" s="20">
        <f>SUM(J30,J32,J33)</f>
        <v>0</v>
      </c>
      <c r="K29" s="20">
        <f>SUM(K30,K31,K33)</f>
        <v>1817.1230000000005</v>
      </c>
      <c r="L29" s="20">
        <f>SUM(L30,L31,L32)</f>
        <v>1002.9100000000005</v>
      </c>
      <c r="M29" s="1"/>
      <c r="N29" s="16"/>
      <c r="O29" s="16"/>
      <c r="P29" s="16"/>
      <c r="Q29" s="16"/>
      <c r="R29" s="16"/>
      <c r="S29" s="16"/>
      <c r="T29" s="21" t="s">
        <v>28</v>
      </c>
    </row>
    <row r="30" spans="3:20" s="2" customFormat="1" ht="12" customHeight="1" x14ac:dyDescent="0.25">
      <c r="C30" s="1"/>
      <c r="D30" s="44" t="s">
        <v>62</v>
      </c>
      <c r="E30" s="48" t="s">
        <v>20</v>
      </c>
      <c r="F30" s="42" t="s">
        <v>27</v>
      </c>
      <c r="G30" s="42" t="s">
        <v>63</v>
      </c>
      <c r="H30" s="20">
        <f t="shared" si="0"/>
        <v>980.3660000000001</v>
      </c>
      <c r="I30" s="35"/>
      <c r="J30" s="24"/>
      <c r="K30" s="24">
        <f>I46</f>
        <v>980.3660000000001</v>
      </c>
      <c r="L30" s="24"/>
      <c r="M30" s="1"/>
      <c r="N30" s="16"/>
      <c r="O30" s="16"/>
      <c r="P30" s="16"/>
      <c r="Q30" s="16"/>
      <c r="R30" s="16"/>
      <c r="S30" s="16"/>
      <c r="T30" s="21" t="s">
        <v>28</v>
      </c>
    </row>
    <row r="31" spans="3:20" s="2" customFormat="1" ht="12" customHeight="1" x14ac:dyDescent="0.25">
      <c r="C31" s="1"/>
      <c r="D31" s="44" t="s">
        <v>64</v>
      </c>
      <c r="E31" s="48" t="s">
        <v>21</v>
      </c>
      <c r="F31" s="42" t="s">
        <v>27</v>
      </c>
      <c r="G31" s="42" t="s">
        <v>65</v>
      </c>
      <c r="H31" s="20">
        <f t="shared" si="0"/>
        <v>836.75700000000029</v>
      </c>
      <c r="I31" s="24"/>
      <c r="J31" s="35"/>
      <c r="K31" s="24">
        <f>J23-J35-J49</f>
        <v>836.75700000000029</v>
      </c>
      <c r="L31" s="24"/>
      <c r="M31" s="1"/>
      <c r="N31" s="16"/>
      <c r="O31" s="16"/>
      <c r="P31" s="16"/>
      <c r="Q31" s="16"/>
      <c r="R31" s="16"/>
      <c r="S31" s="16"/>
      <c r="T31" s="21" t="s">
        <v>28</v>
      </c>
    </row>
    <row r="32" spans="3:20" s="2" customFormat="1" ht="12" customHeight="1" x14ac:dyDescent="0.25">
      <c r="C32" s="1"/>
      <c r="D32" s="44" t="s">
        <v>66</v>
      </c>
      <c r="E32" s="48" t="s">
        <v>22</v>
      </c>
      <c r="F32" s="42" t="s">
        <v>27</v>
      </c>
      <c r="G32" s="42" t="s">
        <v>67</v>
      </c>
      <c r="H32" s="20">
        <f t="shared" si="0"/>
        <v>1002.9100000000005</v>
      </c>
      <c r="I32" s="24"/>
      <c r="J32" s="24"/>
      <c r="K32" s="35"/>
      <c r="L32" s="24">
        <f>K17+K23+K29-K35-K49</f>
        <v>1002.9100000000005</v>
      </c>
      <c r="M32" s="1"/>
      <c r="N32" s="16"/>
      <c r="O32" s="16"/>
      <c r="P32" s="16"/>
      <c r="Q32" s="16"/>
      <c r="R32" s="16"/>
      <c r="S32" s="16"/>
      <c r="T32" s="21" t="s">
        <v>28</v>
      </c>
    </row>
    <row r="33" spans="3:20" s="2" customFormat="1" ht="12" customHeight="1" x14ac:dyDescent="0.25">
      <c r="C33" s="1"/>
      <c r="D33" s="44" t="s">
        <v>68</v>
      </c>
      <c r="E33" s="48" t="s">
        <v>69</v>
      </c>
      <c r="F33" s="42" t="s">
        <v>27</v>
      </c>
      <c r="G33" s="42" t="s">
        <v>70</v>
      </c>
      <c r="H33" s="20">
        <f t="shared" si="0"/>
        <v>0</v>
      </c>
      <c r="I33" s="24"/>
      <c r="J33" s="24"/>
      <c r="K33" s="24"/>
      <c r="L33" s="35"/>
      <c r="M33" s="1"/>
      <c r="N33" s="16"/>
      <c r="O33" s="16"/>
      <c r="P33" s="16"/>
      <c r="Q33" s="16"/>
      <c r="R33" s="16"/>
      <c r="S33" s="16"/>
      <c r="T33" s="21" t="s">
        <v>28</v>
      </c>
    </row>
    <row r="34" spans="3:20" s="2" customFormat="1" ht="12" customHeight="1" x14ac:dyDescent="0.25">
      <c r="C34" s="1"/>
      <c r="D34" s="17" t="s">
        <v>55</v>
      </c>
      <c r="E34" s="18" t="s">
        <v>71</v>
      </c>
      <c r="F34" s="19" t="s">
        <v>27</v>
      </c>
      <c r="G34" s="19" t="s">
        <v>72</v>
      </c>
      <c r="H34" s="20">
        <f t="shared" si="0"/>
        <v>0</v>
      </c>
      <c r="I34" s="24"/>
      <c r="J34" s="24"/>
      <c r="K34" s="24"/>
      <c r="L34" s="24"/>
      <c r="M34" s="1"/>
      <c r="N34" s="16"/>
      <c r="O34" s="16"/>
      <c r="P34" s="16"/>
      <c r="Q34" s="16"/>
      <c r="R34" s="16"/>
      <c r="S34" s="16"/>
      <c r="T34" s="21" t="s">
        <v>28</v>
      </c>
    </row>
    <row r="35" spans="3:20" s="2" customFormat="1" ht="12" customHeight="1" x14ac:dyDescent="0.25">
      <c r="C35" s="1"/>
      <c r="D35" s="17" t="s">
        <v>73</v>
      </c>
      <c r="E35" s="18" t="s">
        <v>74</v>
      </c>
      <c r="F35" s="19" t="s">
        <v>27</v>
      </c>
      <c r="G35" s="19" t="s">
        <v>75</v>
      </c>
      <c r="H35" s="20">
        <f t="shared" si="0"/>
        <v>7951.2199999999993</v>
      </c>
      <c r="I35" s="20">
        <f>SUM(I36,I38,I41,I45)</f>
        <v>0</v>
      </c>
      <c r="J35" s="20">
        <f>SUM(J36,J38,J41,J45)</f>
        <v>4484.4859999999999</v>
      </c>
      <c r="K35" s="20">
        <f>SUM(K36,K38,K41,K45)</f>
        <v>2464.77</v>
      </c>
      <c r="L35" s="20">
        <f>SUM(L36,L38,L41,L45)</f>
        <v>1001.9640000000001</v>
      </c>
      <c r="M35" s="1"/>
      <c r="N35" s="16"/>
      <c r="O35" s="16"/>
      <c r="P35" s="16"/>
      <c r="Q35" s="16"/>
      <c r="R35" s="16"/>
      <c r="S35" s="16"/>
      <c r="T35" s="21" t="s">
        <v>28</v>
      </c>
    </row>
    <row r="36" spans="3:20" s="2" customFormat="1" ht="24" customHeight="1" x14ac:dyDescent="0.25">
      <c r="C36" s="1"/>
      <c r="D36" s="44" t="s">
        <v>76</v>
      </c>
      <c r="E36" s="48" t="s">
        <v>77</v>
      </c>
      <c r="F36" s="42" t="s">
        <v>27</v>
      </c>
      <c r="G36" s="42" t="s">
        <v>78</v>
      </c>
      <c r="H36" s="20">
        <f t="shared" si="0"/>
        <v>0</v>
      </c>
      <c r="I36" s="24"/>
      <c r="J36" s="24"/>
      <c r="K36" s="24"/>
      <c r="L36" s="24"/>
      <c r="M36" s="1"/>
      <c r="N36" s="16"/>
      <c r="O36" s="16"/>
      <c r="P36" s="16"/>
      <c r="Q36" s="16"/>
      <c r="R36" s="16"/>
      <c r="S36" s="16"/>
      <c r="T36" s="21" t="s">
        <v>28</v>
      </c>
    </row>
    <row r="37" spans="3:20" s="2" customFormat="1" ht="12" customHeight="1" x14ac:dyDescent="0.25">
      <c r="C37" s="1"/>
      <c r="D37" s="44" t="s">
        <v>79</v>
      </c>
      <c r="E37" s="49" t="s">
        <v>80</v>
      </c>
      <c r="F37" s="42" t="s">
        <v>27</v>
      </c>
      <c r="G37" s="42" t="s">
        <v>81</v>
      </c>
      <c r="H37" s="20">
        <f t="shared" si="0"/>
        <v>0</v>
      </c>
      <c r="I37" s="24"/>
      <c r="J37" s="24"/>
      <c r="K37" s="24"/>
      <c r="L37" s="24"/>
      <c r="M37" s="1"/>
      <c r="N37" s="16"/>
      <c r="O37" s="16"/>
      <c r="P37" s="16"/>
      <c r="Q37" s="16"/>
      <c r="R37" s="16"/>
      <c r="S37" s="16"/>
      <c r="T37" s="21" t="s">
        <v>28</v>
      </c>
    </row>
    <row r="38" spans="3:20" s="2" customFormat="1" ht="12" customHeight="1" x14ac:dyDescent="0.25">
      <c r="C38" s="1"/>
      <c r="D38" s="44" t="s">
        <v>82</v>
      </c>
      <c r="E38" s="48" t="s">
        <v>83</v>
      </c>
      <c r="F38" s="42" t="s">
        <v>27</v>
      </c>
      <c r="G38" s="42" t="s">
        <v>84</v>
      </c>
      <c r="H38" s="20">
        <f t="shared" si="0"/>
        <v>4892.5389999999998</v>
      </c>
      <c r="I38" s="24">
        <v>0</v>
      </c>
      <c r="J38" s="24">
        <f>4484.486-J43</f>
        <v>1425.8049999999998</v>
      </c>
      <c r="K38" s="24">
        <f>2459.248+5.522</f>
        <v>2464.77</v>
      </c>
      <c r="L38" s="24">
        <v>1001.9640000000001</v>
      </c>
      <c r="M38" s="1"/>
      <c r="N38" s="16"/>
      <c r="O38" s="16"/>
      <c r="P38" s="16"/>
      <c r="Q38" s="16"/>
      <c r="R38" s="16"/>
      <c r="S38" s="16"/>
      <c r="T38" s="21" t="s">
        <v>28</v>
      </c>
    </row>
    <row r="39" spans="3:20" s="2" customFormat="1" ht="12" customHeight="1" x14ac:dyDescent="0.25">
      <c r="C39" s="1"/>
      <c r="D39" s="44" t="s">
        <v>85</v>
      </c>
      <c r="E39" s="49" t="s">
        <v>86</v>
      </c>
      <c r="F39" s="42" t="s">
        <v>27</v>
      </c>
      <c r="G39" s="42" t="s">
        <v>87</v>
      </c>
      <c r="H39" s="20">
        <f t="shared" si="0"/>
        <v>0</v>
      </c>
      <c r="I39" s="24"/>
      <c r="J39" s="24"/>
      <c r="K39" s="24"/>
      <c r="L39" s="24"/>
      <c r="M39" s="1"/>
      <c r="N39" s="16"/>
      <c r="O39" s="16"/>
      <c r="P39" s="16"/>
      <c r="Q39" s="16"/>
      <c r="R39" s="16"/>
      <c r="S39" s="16"/>
      <c r="T39" s="21" t="s">
        <v>28</v>
      </c>
    </row>
    <row r="40" spans="3:20" s="2" customFormat="1" ht="12" customHeight="1" x14ac:dyDescent="0.25">
      <c r="C40" s="1"/>
      <c r="D40" s="44" t="s">
        <v>88</v>
      </c>
      <c r="E40" s="50" t="s">
        <v>89</v>
      </c>
      <c r="F40" s="42" t="s">
        <v>27</v>
      </c>
      <c r="G40" s="42" t="s">
        <v>90</v>
      </c>
      <c r="H40" s="20">
        <f t="shared" si="0"/>
        <v>0</v>
      </c>
      <c r="I40" s="24"/>
      <c r="J40" s="24"/>
      <c r="K40" s="24"/>
      <c r="L40" s="24"/>
      <c r="M40" s="1"/>
      <c r="N40" s="16"/>
      <c r="O40" s="16"/>
      <c r="P40" s="16"/>
      <c r="Q40" s="16"/>
      <c r="R40" s="16"/>
      <c r="S40" s="16"/>
      <c r="T40" s="21" t="s">
        <v>28</v>
      </c>
    </row>
    <row r="41" spans="3:20" s="2" customFormat="1" ht="12" customHeight="1" x14ac:dyDescent="0.25">
      <c r="C41" s="1"/>
      <c r="D41" s="44" t="s">
        <v>91</v>
      </c>
      <c r="E41" s="48" t="s">
        <v>92</v>
      </c>
      <c r="F41" s="42" t="s">
        <v>27</v>
      </c>
      <c r="G41" s="42" t="s">
        <v>93</v>
      </c>
      <c r="H41" s="20">
        <f t="shared" si="0"/>
        <v>3058.681</v>
      </c>
      <c r="I41" s="20">
        <f>SUM(I42:I44)</f>
        <v>0</v>
      </c>
      <c r="J41" s="20">
        <f>SUM(J42:J44)</f>
        <v>3058.681</v>
      </c>
      <c r="K41" s="20">
        <f>SUM(K42:K44)</f>
        <v>0</v>
      </c>
      <c r="L41" s="20">
        <f>SUM(L42:L44)</f>
        <v>0</v>
      </c>
      <c r="M41" s="1"/>
      <c r="N41" s="16"/>
      <c r="O41" s="16"/>
      <c r="P41" s="16"/>
      <c r="Q41" s="16"/>
      <c r="R41" s="16"/>
      <c r="S41" s="16"/>
      <c r="T41" s="21" t="s">
        <v>28</v>
      </c>
    </row>
    <row r="42" spans="3:20" s="2" customFormat="1" ht="12" hidden="1" customHeight="1" x14ac:dyDescent="0.25">
      <c r="C42" s="1"/>
      <c r="D42" s="47"/>
      <c r="E42" s="26"/>
      <c r="F42" s="46"/>
      <c r="G42" s="46"/>
      <c r="H42" s="28"/>
      <c r="I42" s="28"/>
      <c r="J42" s="28"/>
      <c r="K42" s="28"/>
      <c r="L42" s="29"/>
      <c r="M42" s="1"/>
      <c r="N42" s="21" t="s">
        <v>33</v>
      </c>
      <c r="O42" s="16"/>
      <c r="P42" s="16"/>
      <c r="Q42" s="16"/>
      <c r="R42" s="16"/>
      <c r="S42" s="16"/>
      <c r="T42" s="16"/>
    </row>
    <row r="43" spans="3:20" s="1" customFormat="1" ht="12" customHeight="1" x14ac:dyDescent="0.15">
      <c r="C43" s="32" t="s">
        <v>43</v>
      </c>
      <c r="D43" s="44" t="str">
        <f>"4.3."&amp;N43</f>
        <v>4.3.1</v>
      </c>
      <c r="E43" s="52" t="s">
        <v>50</v>
      </c>
      <c r="F43" s="42" t="s">
        <v>27</v>
      </c>
      <c r="G43" s="42" t="s">
        <v>93</v>
      </c>
      <c r="H43" s="20">
        <f>SUM(I43:L43)</f>
        <v>3058.681</v>
      </c>
      <c r="I43" s="24"/>
      <c r="J43" s="24">
        <v>3058.681</v>
      </c>
      <c r="K43" s="24"/>
      <c r="L43" s="24"/>
      <c r="N43" s="21" t="s">
        <v>25</v>
      </c>
      <c r="O43" s="34" t="s">
        <v>50</v>
      </c>
      <c r="P43" s="34" t="s">
        <v>52</v>
      </c>
      <c r="Q43" s="34" t="s">
        <v>53</v>
      </c>
      <c r="R43" s="34" t="s">
        <v>47</v>
      </c>
      <c r="S43" s="21" t="s">
        <v>48</v>
      </c>
      <c r="T43" s="21" t="s">
        <v>94</v>
      </c>
    </row>
    <row r="44" spans="3:20" s="2" customFormat="1" ht="12" customHeight="1" x14ac:dyDescent="0.25">
      <c r="C44" s="1"/>
      <c r="D44" s="45"/>
      <c r="E44" s="26" t="s">
        <v>34</v>
      </c>
      <c r="F44" s="46"/>
      <c r="G44" s="46"/>
      <c r="H44" s="28"/>
      <c r="I44" s="28"/>
      <c r="J44" s="28"/>
      <c r="K44" s="28"/>
      <c r="L44" s="29"/>
      <c r="M44" s="1"/>
      <c r="N44" s="16"/>
      <c r="O44" s="16"/>
      <c r="P44" s="16"/>
      <c r="Q44" s="16"/>
      <c r="R44" s="16"/>
      <c r="S44" s="16"/>
      <c r="T44" s="31" t="s">
        <v>95</v>
      </c>
    </row>
    <row r="45" spans="3:20" s="2" customFormat="1" ht="12" customHeight="1" x14ac:dyDescent="0.25">
      <c r="C45" s="1"/>
      <c r="D45" s="44" t="s">
        <v>96</v>
      </c>
      <c r="E45" s="48" t="s">
        <v>97</v>
      </c>
      <c r="F45" s="42" t="s">
        <v>27</v>
      </c>
      <c r="G45" s="42" t="s">
        <v>98</v>
      </c>
      <c r="H45" s="20">
        <f t="shared" ref="H45:H53" si="1">SUM(I45:L45)</f>
        <v>0</v>
      </c>
      <c r="I45" s="24"/>
      <c r="J45" s="24"/>
      <c r="K45" s="24"/>
      <c r="L45" s="24"/>
      <c r="M45" s="1"/>
      <c r="N45" s="16"/>
      <c r="O45" s="16"/>
      <c r="P45" s="16"/>
      <c r="Q45" s="16"/>
      <c r="R45" s="16"/>
      <c r="S45" s="16"/>
      <c r="T45" s="21" t="s">
        <v>28</v>
      </c>
    </row>
    <row r="46" spans="3:20" s="2" customFormat="1" ht="12" customHeight="1" x14ac:dyDescent="0.25">
      <c r="C46" s="1"/>
      <c r="D46" s="17" t="s">
        <v>99</v>
      </c>
      <c r="E46" s="18" t="s">
        <v>100</v>
      </c>
      <c r="F46" s="19" t="s">
        <v>27</v>
      </c>
      <c r="G46" s="19" t="s">
        <v>101</v>
      </c>
      <c r="H46" s="20">
        <f t="shared" si="1"/>
        <v>2820.0330000000017</v>
      </c>
      <c r="I46" s="24">
        <f>I25-I38-I49</f>
        <v>980.3660000000001</v>
      </c>
      <c r="J46" s="24">
        <f>J15-J35-J49</f>
        <v>836.75700000000029</v>
      </c>
      <c r="K46" s="24">
        <f>K23+K29+K17-K35-K49</f>
        <v>1002.9100000000005</v>
      </c>
      <c r="L46" s="24">
        <f>L32-L35-L49</f>
        <v>4.8117065887254284E-13</v>
      </c>
      <c r="M46" s="1"/>
      <c r="N46" s="16"/>
      <c r="O46" s="16"/>
      <c r="P46" s="16"/>
      <c r="Q46" s="16"/>
      <c r="R46" s="16"/>
      <c r="S46" s="16"/>
      <c r="T46" s="21" t="s">
        <v>28</v>
      </c>
    </row>
    <row r="47" spans="3:20" s="2" customFormat="1" ht="12" customHeight="1" x14ac:dyDescent="0.25">
      <c r="C47" s="1"/>
      <c r="D47" s="17" t="s">
        <v>102</v>
      </c>
      <c r="E47" s="18" t="s">
        <v>103</v>
      </c>
      <c r="F47" s="19" t="s">
        <v>27</v>
      </c>
      <c r="G47" s="19" t="s">
        <v>104</v>
      </c>
      <c r="H47" s="20">
        <f t="shared" si="1"/>
        <v>0</v>
      </c>
      <c r="I47" s="24"/>
      <c r="J47" s="24"/>
      <c r="K47" s="24"/>
      <c r="L47" s="24"/>
      <c r="M47" s="1"/>
      <c r="N47" s="16"/>
      <c r="O47" s="16"/>
      <c r="P47" s="16"/>
      <c r="Q47" s="16"/>
      <c r="R47" s="16"/>
      <c r="S47" s="16"/>
      <c r="T47" s="21" t="s">
        <v>28</v>
      </c>
    </row>
    <row r="48" spans="3:20" s="2" customFormat="1" ht="12" customHeight="1" x14ac:dyDescent="0.25">
      <c r="C48" s="1"/>
      <c r="D48" s="17" t="s">
        <v>105</v>
      </c>
      <c r="E48" s="18" t="s">
        <v>106</v>
      </c>
      <c r="F48" s="19" t="s">
        <v>27</v>
      </c>
      <c r="G48" s="19" t="s">
        <v>107</v>
      </c>
      <c r="H48" s="20">
        <f t="shared" si="1"/>
        <v>0</v>
      </c>
      <c r="I48" s="24"/>
      <c r="J48" s="24"/>
      <c r="K48" s="24"/>
      <c r="L48" s="24"/>
      <c r="M48" s="1"/>
      <c r="N48" s="16"/>
      <c r="O48" s="16"/>
      <c r="P48" s="16"/>
      <c r="Q48" s="16"/>
      <c r="R48" s="16"/>
      <c r="S48" s="16"/>
      <c r="T48" s="21" t="s">
        <v>28</v>
      </c>
    </row>
    <row r="49" spans="3:20" s="2" customFormat="1" ht="12" customHeight="1" x14ac:dyDescent="0.25">
      <c r="C49" s="1"/>
      <c r="D49" s="17" t="s">
        <v>108</v>
      </c>
      <c r="E49" s="18" t="s">
        <v>109</v>
      </c>
      <c r="F49" s="19" t="s">
        <v>27</v>
      </c>
      <c r="G49" s="19" t="s">
        <v>110</v>
      </c>
      <c r="H49" s="20">
        <f t="shared" si="1"/>
        <v>127.29599999999999</v>
      </c>
      <c r="I49" s="24">
        <v>0.06</v>
      </c>
      <c r="J49" s="24">
        <f>74.437+16.584</f>
        <v>91.021000000000001</v>
      </c>
      <c r="K49" s="24">
        <f>33.332+1.937</f>
        <v>35.268999999999998</v>
      </c>
      <c r="L49" s="24">
        <v>0.94599999999999995</v>
      </c>
      <c r="M49" s="1"/>
      <c r="N49" s="16"/>
      <c r="O49" s="16"/>
      <c r="P49" s="16"/>
      <c r="Q49" s="16"/>
      <c r="R49" s="16"/>
      <c r="S49" s="16"/>
      <c r="T49" s="21" t="s">
        <v>28</v>
      </c>
    </row>
    <row r="50" spans="3:20" s="2" customFormat="1" ht="12" customHeight="1" x14ac:dyDescent="0.25">
      <c r="C50" s="1"/>
      <c r="D50" s="44" t="s">
        <v>111</v>
      </c>
      <c r="E50" s="48" t="s">
        <v>112</v>
      </c>
      <c r="F50" s="42" t="s">
        <v>27</v>
      </c>
      <c r="G50" s="42" t="s">
        <v>113</v>
      </c>
      <c r="H50" s="20">
        <f t="shared" si="1"/>
        <v>0</v>
      </c>
      <c r="I50" s="24"/>
      <c r="J50" s="24"/>
      <c r="K50" s="24"/>
      <c r="L50" s="24"/>
      <c r="M50" s="1"/>
      <c r="N50" s="16"/>
      <c r="O50" s="16"/>
      <c r="P50" s="16"/>
      <c r="Q50" s="16"/>
      <c r="R50" s="16"/>
      <c r="S50" s="16"/>
      <c r="T50" s="21" t="s">
        <v>28</v>
      </c>
    </row>
    <row r="51" spans="3:20" s="2" customFormat="1" ht="12" customHeight="1" x14ac:dyDescent="0.25">
      <c r="C51" s="1"/>
      <c r="D51" s="17" t="s">
        <v>114</v>
      </c>
      <c r="E51" s="18" t="s">
        <v>115</v>
      </c>
      <c r="F51" s="19" t="s">
        <v>27</v>
      </c>
      <c r="G51" s="19" t="s">
        <v>116</v>
      </c>
      <c r="H51" s="20">
        <f t="shared" si="1"/>
        <v>185.77099999999999</v>
      </c>
      <c r="I51" s="24"/>
      <c r="J51" s="24">
        <f>185.771*0.2252</f>
        <v>41.8356292</v>
      </c>
      <c r="K51" s="24">
        <f>185.771*0.4432</f>
        <v>82.333707199999992</v>
      </c>
      <c r="L51" s="24">
        <f>185.771*0.3316</f>
        <v>61.601663599999995</v>
      </c>
      <c r="M51" s="1"/>
      <c r="N51" s="16"/>
      <c r="O51" s="16"/>
      <c r="P51" s="16"/>
      <c r="Q51" s="16"/>
      <c r="R51" s="16"/>
      <c r="S51" s="16"/>
      <c r="T51" s="21" t="s">
        <v>28</v>
      </c>
    </row>
    <row r="52" spans="3:20" s="2" customFormat="1" ht="24" customHeight="1" x14ac:dyDescent="0.25">
      <c r="C52" s="1"/>
      <c r="D52" s="17" t="s">
        <v>117</v>
      </c>
      <c r="E52" s="18" t="s">
        <v>118</v>
      </c>
      <c r="F52" s="19" t="s">
        <v>27</v>
      </c>
      <c r="G52" s="19" t="s">
        <v>119</v>
      </c>
      <c r="H52" s="20">
        <f t="shared" si="1"/>
        <v>-58.474999999999987</v>
      </c>
      <c r="I52" s="20">
        <f>I49-I51</f>
        <v>0.06</v>
      </c>
      <c r="J52" s="20">
        <f>J49-J51</f>
        <v>49.185370800000001</v>
      </c>
      <c r="K52" s="20">
        <f>K49-K51</f>
        <v>-47.064707199999994</v>
      </c>
      <c r="L52" s="20">
        <f>L49-L51</f>
        <v>-60.655663599999997</v>
      </c>
      <c r="M52" s="1"/>
      <c r="N52" s="16"/>
      <c r="O52" s="16"/>
      <c r="P52" s="16"/>
      <c r="Q52" s="16"/>
      <c r="R52" s="16"/>
      <c r="S52" s="16"/>
      <c r="T52" s="21" t="s">
        <v>28</v>
      </c>
    </row>
    <row r="53" spans="3:20" s="2" customFormat="1" ht="12" customHeight="1" x14ac:dyDescent="0.25">
      <c r="C53" s="1"/>
      <c r="D53" s="17" t="s">
        <v>120</v>
      </c>
      <c r="E53" s="18" t="s">
        <v>121</v>
      </c>
      <c r="F53" s="19" t="s">
        <v>27</v>
      </c>
      <c r="G53" s="19" t="s">
        <v>122</v>
      </c>
      <c r="H53" s="20">
        <f t="shared" si="1"/>
        <v>0</v>
      </c>
      <c r="I53" s="20">
        <f>SUM(I15,I29,I34)-SUM(I35,I46:I49)</f>
        <v>0</v>
      </c>
      <c r="J53" s="20">
        <f>SUM(J15,J29,J34)-SUM(J35,J46:J49)</f>
        <v>0</v>
      </c>
      <c r="K53" s="20">
        <f>SUM(K15,K29,K34)-SUM(K35,K46:K49)</f>
        <v>0</v>
      </c>
      <c r="L53" s="20">
        <f>SUM(L15,L29,L34)-SUM(L35,L46:L49)</f>
        <v>0</v>
      </c>
      <c r="M53" s="1"/>
      <c r="N53" s="16"/>
      <c r="O53" s="16"/>
      <c r="P53" s="16"/>
      <c r="Q53" s="16"/>
      <c r="R53" s="16"/>
      <c r="S53" s="16"/>
      <c r="T53" s="21" t="s">
        <v>28</v>
      </c>
    </row>
    <row r="54" spans="3:20" s="2" customFormat="1" ht="18" customHeight="1" x14ac:dyDescent="0.25">
      <c r="C54" s="1"/>
      <c r="D54" s="64" t="s">
        <v>123</v>
      </c>
      <c r="E54" s="65"/>
      <c r="F54" s="65"/>
      <c r="G54" s="13"/>
      <c r="H54" s="14"/>
      <c r="I54" s="14"/>
      <c r="J54" s="14"/>
      <c r="K54" s="14"/>
      <c r="L54" s="15"/>
      <c r="M54" s="1"/>
      <c r="N54" s="16"/>
      <c r="O54" s="16"/>
      <c r="P54" s="16"/>
      <c r="Q54" s="16"/>
      <c r="R54" s="16"/>
      <c r="S54" s="16"/>
      <c r="T54" s="16"/>
    </row>
    <row r="55" spans="3:20" s="2" customFormat="1" ht="12" customHeight="1" x14ac:dyDescent="0.25">
      <c r="C55" s="1"/>
      <c r="D55" s="17" t="s">
        <v>124</v>
      </c>
      <c r="E55" s="18" t="s">
        <v>26</v>
      </c>
      <c r="F55" s="19" t="s">
        <v>125</v>
      </c>
      <c r="G55" s="19" t="s">
        <v>126</v>
      </c>
      <c r="H55" s="20">
        <f>SUM(I55:L55)</f>
        <v>10.858220430107526</v>
      </c>
      <c r="I55" s="20">
        <f>SUM(I56,I57,I60,I63)</f>
        <v>1.3177768817204301</v>
      </c>
      <c r="J55" s="20">
        <f>SUM(J56,J57,J60,J63)</f>
        <v>7.2745483870967744</v>
      </c>
      <c r="K55" s="20">
        <f>SUM(K56,K57,K60,K63)</f>
        <v>2.2658951612903224</v>
      </c>
      <c r="L55" s="20">
        <f>SUM(L56,L57,L60,L63)</f>
        <v>0</v>
      </c>
      <c r="M55" s="1"/>
      <c r="N55" s="16"/>
      <c r="O55" s="16"/>
      <c r="P55" s="16"/>
      <c r="Q55" s="16"/>
      <c r="R55" s="16"/>
      <c r="S55" s="16"/>
      <c r="T55" s="21" t="s">
        <v>28</v>
      </c>
    </row>
    <row r="56" spans="3:20" s="2" customFormat="1" ht="12" customHeight="1" x14ac:dyDescent="0.25">
      <c r="C56" s="1"/>
      <c r="D56" s="44" t="s">
        <v>127</v>
      </c>
      <c r="E56" s="48" t="s">
        <v>30</v>
      </c>
      <c r="F56" s="42" t="s">
        <v>125</v>
      </c>
      <c r="G56" s="42" t="s">
        <v>128</v>
      </c>
      <c r="H56" s="20">
        <f>SUM(I56:L56)</f>
        <v>0</v>
      </c>
      <c r="I56" s="24"/>
      <c r="J56" s="24"/>
      <c r="K56" s="24"/>
      <c r="L56" s="24"/>
      <c r="M56" s="1"/>
      <c r="N56" s="16"/>
      <c r="O56" s="16"/>
      <c r="P56" s="16"/>
      <c r="Q56" s="16"/>
      <c r="R56" s="16"/>
      <c r="S56" s="16"/>
      <c r="T56" s="21" t="s">
        <v>28</v>
      </c>
    </row>
    <row r="57" spans="3:20" s="2" customFormat="1" ht="12" customHeight="1" x14ac:dyDescent="0.25">
      <c r="C57" s="1"/>
      <c r="D57" s="44" t="s">
        <v>129</v>
      </c>
      <c r="E57" s="48" t="s">
        <v>32</v>
      </c>
      <c r="F57" s="42" t="s">
        <v>125</v>
      </c>
      <c r="G57" s="42" t="s">
        <v>130</v>
      </c>
      <c r="H57" s="20">
        <f>SUM(I57:L57)</f>
        <v>0</v>
      </c>
      <c r="I57" s="20">
        <f>SUM(I58:I59)</f>
        <v>0</v>
      </c>
      <c r="J57" s="20">
        <f>SUM(J58:J59)</f>
        <v>0</v>
      </c>
      <c r="K57" s="20">
        <f>SUM(K58:K59)</f>
        <v>0</v>
      </c>
      <c r="L57" s="20">
        <f>SUM(L58:L59)</f>
        <v>0</v>
      </c>
      <c r="M57" s="1"/>
      <c r="N57" s="16"/>
      <c r="O57" s="16"/>
      <c r="P57" s="16"/>
      <c r="Q57" s="16"/>
      <c r="R57" s="16"/>
      <c r="S57" s="16"/>
      <c r="T57" s="21" t="s">
        <v>28</v>
      </c>
    </row>
    <row r="58" spans="3:20" s="2" customFormat="1" ht="12" hidden="1" customHeight="1" x14ac:dyDescent="0.25">
      <c r="C58" s="1"/>
      <c r="D58" s="47"/>
      <c r="E58" s="26"/>
      <c r="F58" s="46"/>
      <c r="G58" s="46"/>
      <c r="H58" s="28"/>
      <c r="I58" s="28"/>
      <c r="J58" s="28"/>
      <c r="K58" s="28"/>
      <c r="L58" s="29"/>
      <c r="M58" s="1"/>
      <c r="N58" s="21" t="s">
        <v>33</v>
      </c>
      <c r="O58" s="16"/>
      <c r="P58" s="16"/>
      <c r="Q58" s="16"/>
      <c r="R58" s="16"/>
      <c r="S58" s="16"/>
      <c r="T58" s="16"/>
    </row>
    <row r="59" spans="3:20" s="2" customFormat="1" ht="12" customHeight="1" x14ac:dyDescent="0.25">
      <c r="C59" s="1"/>
      <c r="D59" s="45"/>
      <c r="E59" s="26" t="s">
        <v>34</v>
      </c>
      <c r="F59" s="46"/>
      <c r="G59" s="46"/>
      <c r="H59" s="28"/>
      <c r="I59" s="28"/>
      <c r="J59" s="28"/>
      <c r="K59" s="28"/>
      <c r="L59" s="29"/>
      <c r="M59" s="1"/>
      <c r="N59" s="16"/>
      <c r="O59" s="16"/>
      <c r="P59" s="16"/>
      <c r="Q59" s="16"/>
      <c r="R59" s="16"/>
      <c r="S59" s="16"/>
      <c r="T59" s="31" t="s">
        <v>131</v>
      </c>
    </row>
    <row r="60" spans="3:20" s="2" customFormat="1" ht="12" customHeight="1" x14ac:dyDescent="0.25">
      <c r="C60" s="1"/>
      <c r="D60" s="44" t="s">
        <v>132</v>
      </c>
      <c r="E60" s="48" t="s">
        <v>37</v>
      </c>
      <c r="F60" s="42" t="s">
        <v>125</v>
      </c>
      <c r="G60" s="42" t="s">
        <v>133</v>
      </c>
      <c r="H60" s="20">
        <f>SUM(I60:L60)</f>
        <v>0</v>
      </c>
      <c r="I60" s="20">
        <f>SUM(I61:I62)</f>
        <v>0</v>
      </c>
      <c r="J60" s="20">
        <f>SUM(J61:J62)</f>
        <v>0</v>
      </c>
      <c r="K60" s="20">
        <f>SUM(K61:K62)</f>
        <v>0</v>
      </c>
      <c r="L60" s="20">
        <f>SUM(L61:L62)</f>
        <v>0</v>
      </c>
      <c r="M60" s="1"/>
      <c r="N60" s="16"/>
      <c r="O60" s="16"/>
      <c r="P60" s="16"/>
      <c r="Q60" s="16"/>
      <c r="R60" s="16"/>
      <c r="S60" s="16"/>
      <c r="T60" s="21" t="s">
        <v>28</v>
      </c>
    </row>
    <row r="61" spans="3:20" s="2" customFormat="1" ht="12" hidden="1" customHeight="1" x14ac:dyDescent="0.25">
      <c r="C61" s="1"/>
      <c r="D61" s="47"/>
      <c r="E61" s="26"/>
      <c r="F61" s="46"/>
      <c r="G61" s="46"/>
      <c r="H61" s="28"/>
      <c r="I61" s="28"/>
      <c r="J61" s="28"/>
      <c r="K61" s="28"/>
      <c r="L61" s="29"/>
      <c r="M61" s="1"/>
      <c r="N61" s="21" t="s">
        <v>33</v>
      </c>
      <c r="O61" s="16"/>
      <c r="P61" s="16"/>
      <c r="Q61" s="16"/>
      <c r="R61" s="16"/>
      <c r="S61" s="16"/>
      <c r="T61" s="16"/>
    </row>
    <row r="62" spans="3:20" s="2" customFormat="1" ht="12" customHeight="1" x14ac:dyDescent="0.25">
      <c r="C62" s="1"/>
      <c r="D62" s="45"/>
      <c r="E62" s="26" t="s">
        <v>34</v>
      </c>
      <c r="F62" s="46"/>
      <c r="G62" s="46"/>
      <c r="H62" s="28"/>
      <c r="I62" s="28"/>
      <c r="J62" s="28"/>
      <c r="K62" s="28"/>
      <c r="L62" s="29"/>
      <c r="M62" s="1"/>
      <c r="N62" s="16"/>
      <c r="O62" s="16"/>
      <c r="P62" s="16"/>
      <c r="Q62" s="16"/>
      <c r="R62" s="16"/>
      <c r="S62" s="16"/>
      <c r="T62" s="31" t="s">
        <v>134</v>
      </c>
    </row>
    <row r="63" spans="3:20" s="2" customFormat="1" ht="12" customHeight="1" x14ac:dyDescent="0.25">
      <c r="C63" s="1"/>
      <c r="D63" s="44" t="s">
        <v>135</v>
      </c>
      <c r="E63" s="48" t="s">
        <v>41</v>
      </c>
      <c r="F63" s="42" t="s">
        <v>125</v>
      </c>
      <c r="G63" s="42" t="s">
        <v>136</v>
      </c>
      <c r="H63" s="20">
        <f>SUM(I63:L63)</f>
        <v>10.858220430107526</v>
      </c>
      <c r="I63" s="20">
        <f>SUM(I64:I68)</f>
        <v>1.3177768817204301</v>
      </c>
      <c r="J63" s="20">
        <f>SUM(J64:J68)</f>
        <v>7.2745483870967744</v>
      </c>
      <c r="K63" s="20">
        <f>SUM(K64:K68)</f>
        <v>2.2658951612903224</v>
      </c>
      <c r="L63" s="20">
        <f>SUM(L64:L68)</f>
        <v>0</v>
      </c>
      <c r="M63" s="1"/>
      <c r="N63" s="16"/>
      <c r="O63" s="16"/>
      <c r="P63" s="16"/>
      <c r="Q63" s="16"/>
      <c r="R63" s="16"/>
      <c r="S63" s="16"/>
      <c r="T63" s="21" t="s">
        <v>28</v>
      </c>
    </row>
    <row r="64" spans="3:20" s="2" customFormat="1" ht="12" hidden="1" customHeight="1" x14ac:dyDescent="0.25">
      <c r="C64" s="1"/>
      <c r="D64" s="47"/>
      <c r="E64" s="26"/>
      <c r="F64" s="46"/>
      <c r="G64" s="46"/>
      <c r="H64" s="28"/>
      <c r="I64" s="28"/>
      <c r="J64" s="28"/>
      <c r="K64" s="28"/>
      <c r="L64" s="29"/>
      <c r="M64" s="1"/>
      <c r="N64" s="21" t="s">
        <v>33</v>
      </c>
      <c r="O64" s="16"/>
      <c r="P64" s="16"/>
      <c r="Q64" s="16"/>
      <c r="R64" s="16"/>
      <c r="S64" s="16"/>
      <c r="T64" s="16"/>
    </row>
    <row r="65" spans="3:20" s="1" customFormat="1" ht="12" customHeight="1" x14ac:dyDescent="0.15">
      <c r="C65" s="32" t="s">
        <v>43</v>
      </c>
      <c r="D65" s="44" t="str">
        <f>"12.4."&amp;N65</f>
        <v>12.4.1</v>
      </c>
      <c r="E65" s="52" t="s">
        <v>44</v>
      </c>
      <c r="F65" s="42" t="s">
        <v>125</v>
      </c>
      <c r="G65" s="42" t="s">
        <v>136</v>
      </c>
      <c r="H65" s="20">
        <f>SUM(I65:L65)</f>
        <v>10.297966397849462</v>
      </c>
      <c r="I65" s="24">
        <f>I25/744</f>
        <v>1.3177768817204301</v>
      </c>
      <c r="J65" s="24">
        <f>J25/744</f>
        <v>7.2745483870967744</v>
      </c>
      <c r="K65" s="24">
        <f>K25/744</f>
        <v>1.7056411290322582</v>
      </c>
      <c r="L65" s="24"/>
      <c r="N65" s="21" t="s">
        <v>25</v>
      </c>
      <c r="O65" s="34" t="s">
        <v>44</v>
      </c>
      <c r="P65" s="34" t="s">
        <v>45</v>
      </c>
      <c r="Q65" s="34" t="s">
        <v>46</v>
      </c>
      <c r="R65" s="34" t="s">
        <v>47</v>
      </c>
      <c r="S65" s="21" t="s">
        <v>48</v>
      </c>
      <c r="T65" s="21" t="s">
        <v>137</v>
      </c>
    </row>
    <row r="66" spans="3:20" s="1" customFormat="1" ht="12" customHeight="1" x14ac:dyDescent="0.15">
      <c r="C66" s="32" t="s">
        <v>43</v>
      </c>
      <c r="D66" s="44" t="str">
        <f>"12.4."&amp;N66</f>
        <v>12.4.2</v>
      </c>
      <c r="E66" s="52" t="s">
        <v>50</v>
      </c>
      <c r="F66" s="42" t="s">
        <v>125</v>
      </c>
      <c r="G66" s="42" t="s">
        <v>136</v>
      </c>
      <c r="H66" s="20">
        <f>SUM(I66:L66)</f>
        <v>0.4271061827956989</v>
      </c>
      <c r="I66" s="24"/>
      <c r="J66" s="24"/>
      <c r="K66" s="24">
        <f>K26/744</f>
        <v>0.4271061827956989</v>
      </c>
      <c r="L66" s="24"/>
      <c r="N66" s="21" t="s">
        <v>51</v>
      </c>
      <c r="O66" s="34" t="s">
        <v>50</v>
      </c>
      <c r="P66" s="34" t="s">
        <v>52</v>
      </c>
      <c r="Q66" s="34" t="s">
        <v>53</v>
      </c>
      <c r="R66" s="34" t="s">
        <v>47</v>
      </c>
      <c r="S66" s="21" t="s">
        <v>48</v>
      </c>
      <c r="T66" s="21" t="s">
        <v>137</v>
      </c>
    </row>
    <row r="67" spans="3:20" s="1" customFormat="1" ht="12" customHeight="1" x14ac:dyDescent="0.15">
      <c r="C67" s="32" t="s">
        <v>43</v>
      </c>
      <c r="D67" s="44" t="str">
        <f>"12.4."&amp;N67</f>
        <v>12.4.3</v>
      </c>
      <c r="E67" s="52" t="s">
        <v>54</v>
      </c>
      <c r="F67" s="42" t="s">
        <v>125</v>
      </c>
      <c r="G67" s="42" t="s">
        <v>136</v>
      </c>
      <c r="H67" s="20">
        <f>SUM(I67:L67)</f>
        <v>0.13314784946236558</v>
      </c>
      <c r="I67" s="24"/>
      <c r="J67" s="24"/>
      <c r="K67" s="24">
        <f>K27/744</f>
        <v>0.13314784946236558</v>
      </c>
      <c r="L67" s="24"/>
      <c r="N67" s="21" t="s">
        <v>55</v>
      </c>
      <c r="O67" s="34" t="s">
        <v>54</v>
      </c>
      <c r="P67" s="34" t="s">
        <v>56</v>
      </c>
      <c r="Q67" s="34" t="s">
        <v>57</v>
      </c>
      <c r="R67" s="34" t="s">
        <v>58</v>
      </c>
      <c r="S67" s="21" t="s">
        <v>48</v>
      </c>
      <c r="T67" s="21" t="s">
        <v>137</v>
      </c>
    </row>
    <row r="68" spans="3:20" s="2" customFormat="1" ht="12" customHeight="1" x14ac:dyDescent="0.25">
      <c r="C68" s="1"/>
      <c r="D68" s="45"/>
      <c r="E68" s="26" t="s">
        <v>34</v>
      </c>
      <c r="F68" s="46"/>
      <c r="G68" s="46"/>
      <c r="H68" s="28"/>
      <c r="I68" s="28"/>
      <c r="J68" s="28"/>
      <c r="K68" s="28"/>
      <c r="L68" s="29"/>
      <c r="M68" s="1"/>
      <c r="N68" s="16"/>
      <c r="O68" s="16"/>
      <c r="P68" s="16"/>
      <c r="Q68" s="16"/>
      <c r="R68" s="16"/>
      <c r="S68" s="16"/>
      <c r="T68" s="31" t="s">
        <v>138</v>
      </c>
    </row>
    <row r="69" spans="3:20" s="2" customFormat="1" ht="12" customHeight="1" x14ac:dyDescent="0.25">
      <c r="C69" s="1"/>
      <c r="D69" s="17" t="s">
        <v>139</v>
      </c>
      <c r="E69" s="18" t="s">
        <v>60</v>
      </c>
      <c r="F69" s="19" t="s">
        <v>125</v>
      </c>
      <c r="G69" s="19" t="s">
        <v>140</v>
      </c>
      <c r="H69" s="20">
        <f t="shared" ref="H69:H81" si="2">SUM(I69:L69)</f>
        <v>3.7903669354838723</v>
      </c>
      <c r="I69" s="20">
        <f>SUM(I71,I72,I73)</f>
        <v>0</v>
      </c>
      <c r="J69" s="20">
        <f>SUM(J70,J72,J73)</f>
        <v>0</v>
      </c>
      <c r="K69" s="20">
        <f>SUM(K70,K71,K73)</f>
        <v>2.4423696236559147</v>
      </c>
      <c r="L69" s="20">
        <f>SUM(L70,L71,L72)</f>
        <v>1.3479973118279578</v>
      </c>
      <c r="M69" s="1"/>
      <c r="N69" s="16"/>
      <c r="O69" s="16"/>
      <c r="P69" s="16"/>
      <c r="Q69" s="16"/>
      <c r="R69" s="16"/>
      <c r="S69" s="16"/>
      <c r="T69" s="21" t="s">
        <v>28</v>
      </c>
    </row>
    <row r="70" spans="3:20" s="2" customFormat="1" ht="12" customHeight="1" x14ac:dyDescent="0.25">
      <c r="C70" s="1"/>
      <c r="D70" s="44" t="s">
        <v>141</v>
      </c>
      <c r="E70" s="48" t="s">
        <v>20</v>
      </c>
      <c r="F70" s="42" t="s">
        <v>125</v>
      </c>
      <c r="G70" s="42" t="s">
        <v>142</v>
      </c>
      <c r="H70" s="20">
        <f t="shared" si="2"/>
        <v>1.3176962365591398</v>
      </c>
      <c r="I70" s="35"/>
      <c r="J70" s="24"/>
      <c r="K70" s="24">
        <f>K30/744</f>
        <v>1.3176962365591398</v>
      </c>
      <c r="L70" s="24"/>
      <c r="M70" s="1"/>
      <c r="N70" s="16"/>
      <c r="O70" s="16"/>
      <c r="P70" s="16"/>
      <c r="Q70" s="16"/>
      <c r="R70" s="16"/>
      <c r="S70" s="16"/>
      <c r="T70" s="21" t="s">
        <v>28</v>
      </c>
    </row>
    <row r="71" spans="3:20" s="2" customFormat="1" ht="12" customHeight="1" x14ac:dyDescent="0.25">
      <c r="C71" s="1"/>
      <c r="D71" s="44" t="s">
        <v>143</v>
      </c>
      <c r="E71" s="48" t="s">
        <v>21</v>
      </c>
      <c r="F71" s="42" t="s">
        <v>125</v>
      </c>
      <c r="G71" s="42" t="s">
        <v>144</v>
      </c>
      <c r="H71" s="20">
        <f t="shared" si="2"/>
        <v>1.1246733870967747</v>
      </c>
      <c r="I71" s="24"/>
      <c r="J71" s="35"/>
      <c r="K71" s="24">
        <f>K31/744</f>
        <v>1.1246733870967747</v>
      </c>
      <c r="L71" s="24"/>
      <c r="M71" s="1"/>
      <c r="N71" s="16"/>
      <c r="O71" s="16"/>
      <c r="P71" s="16"/>
      <c r="Q71" s="16"/>
      <c r="R71" s="16"/>
      <c r="S71" s="16"/>
      <c r="T71" s="21" t="s">
        <v>28</v>
      </c>
    </row>
    <row r="72" spans="3:20" s="2" customFormat="1" ht="12" customHeight="1" x14ac:dyDescent="0.25">
      <c r="C72" s="1"/>
      <c r="D72" s="44" t="s">
        <v>145</v>
      </c>
      <c r="E72" s="48" t="s">
        <v>22</v>
      </c>
      <c r="F72" s="42" t="s">
        <v>125</v>
      </c>
      <c r="G72" s="42" t="s">
        <v>146</v>
      </c>
      <c r="H72" s="20">
        <f t="shared" si="2"/>
        <v>1.3479973118279578</v>
      </c>
      <c r="I72" s="24"/>
      <c r="J72" s="24"/>
      <c r="K72" s="35"/>
      <c r="L72" s="24">
        <f>L32/744</f>
        <v>1.3479973118279578</v>
      </c>
      <c r="M72" s="1"/>
      <c r="N72" s="16"/>
      <c r="O72" s="16"/>
      <c r="P72" s="16"/>
      <c r="Q72" s="16"/>
      <c r="R72" s="16"/>
      <c r="S72" s="16"/>
      <c r="T72" s="21" t="s">
        <v>28</v>
      </c>
    </row>
    <row r="73" spans="3:20" s="2" customFormat="1" ht="12" customHeight="1" x14ac:dyDescent="0.25">
      <c r="C73" s="1"/>
      <c r="D73" s="44" t="s">
        <v>147</v>
      </c>
      <c r="E73" s="48" t="s">
        <v>69</v>
      </c>
      <c r="F73" s="42" t="s">
        <v>125</v>
      </c>
      <c r="G73" s="42" t="s">
        <v>148</v>
      </c>
      <c r="H73" s="20">
        <f t="shared" si="2"/>
        <v>0</v>
      </c>
      <c r="I73" s="24"/>
      <c r="J73" s="24"/>
      <c r="K73" s="24"/>
      <c r="L73" s="35"/>
      <c r="M73" s="1"/>
      <c r="N73" s="16"/>
      <c r="O73" s="16"/>
      <c r="P73" s="16"/>
      <c r="Q73" s="16"/>
      <c r="R73" s="16"/>
      <c r="S73" s="16"/>
      <c r="T73" s="21" t="s">
        <v>28</v>
      </c>
    </row>
    <row r="74" spans="3:20" s="2" customFormat="1" ht="12" customHeight="1" x14ac:dyDescent="0.25">
      <c r="C74" s="1"/>
      <c r="D74" s="17" t="s">
        <v>149</v>
      </c>
      <c r="E74" s="18" t="s">
        <v>71</v>
      </c>
      <c r="F74" s="19" t="s">
        <v>125</v>
      </c>
      <c r="G74" s="19" t="s">
        <v>150</v>
      </c>
      <c r="H74" s="20">
        <f t="shared" si="2"/>
        <v>0</v>
      </c>
      <c r="I74" s="24"/>
      <c r="J74" s="24"/>
      <c r="K74" s="24"/>
      <c r="L74" s="24"/>
      <c r="M74" s="1"/>
      <c r="N74" s="16"/>
      <c r="O74" s="16"/>
      <c r="P74" s="16"/>
      <c r="Q74" s="16"/>
      <c r="R74" s="16"/>
      <c r="S74" s="16"/>
      <c r="T74" s="21" t="s">
        <v>28</v>
      </c>
    </row>
    <row r="75" spans="3:20" s="2" customFormat="1" ht="12" customHeight="1" x14ac:dyDescent="0.25">
      <c r="C75" s="1"/>
      <c r="D75" s="17" t="s">
        <v>151</v>
      </c>
      <c r="E75" s="18" t="s">
        <v>74</v>
      </c>
      <c r="F75" s="19" t="s">
        <v>125</v>
      </c>
      <c r="G75" s="19" t="s">
        <v>152</v>
      </c>
      <c r="H75" s="20">
        <f t="shared" si="2"/>
        <v>10.687123655913977</v>
      </c>
      <c r="I75" s="20">
        <f>SUM(I76,I78,I81,I85)</f>
        <v>0</v>
      </c>
      <c r="J75" s="20">
        <f>SUM(J76,J78,J81,J85)</f>
        <v>6.0275349462365586</v>
      </c>
      <c r="K75" s="20">
        <f>SUM(K76,K78,K81,K85)</f>
        <v>3.3128629032258066</v>
      </c>
      <c r="L75" s="20">
        <f>SUM(L76,L78,L81,L85)</f>
        <v>1.346725806451613</v>
      </c>
      <c r="M75" s="1"/>
      <c r="N75" s="16"/>
      <c r="O75" s="16"/>
      <c r="P75" s="16"/>
      <c r="Q75" s="16"/>
      <c r="R75" s="16"/>
      <c r="S75" s="16"/>
      <c r="T75" s="21" t="s">
        <v>28</v>
      </c>
    </row>
    <row r="76" spans="3:20" s="2" customFormat="1" ht="24" customHeight="1" x14ac:dyDescent="0.25">
      <c r="C76" s="1"/>
      <c r="D76" s="44" t="s">
        <v>153</v>
      </c>
      <c r="E76" s="48" t="s">
        <v>77</v>
      </c>
      <c r="F76" s="42" t="s">
        <v>125</v>
      </c>
      <c r="G76" s="42" t="s">
        <v>154</v>
      </c>
      <c r="H76" s="20">
        <f t="shared" si="2"/>
        <v>0</v>
      </c>
      <c r="I76" s="24"/>
      <c r="J76" s="24"/>
      <c r="K76" s="24"/>
      <c r="L76" s="24"/>
      <c r="M76" s="1"/>
      <c r="N76" s="16"/>
      <c r="O76" s="16"/>
      <c r="P76" s="16"/>
      <c r="Q76" s="16"/>
      <c r="R76" s="16"/>
      <c r="S76" s="16"/>
      <c r="T76" s="21" t="s">
        <v>28</v>
      </c>
    </row>
    <row r="77" spans="3:20" s="2" customFormat="1" ht="12" customHeight="1" x14ac:dyDescent="0.25">
      <c r="C77" s="1"/>
      <c r="D77" s="44" t="s">
        <v>155</v>
      </c>
      <c r="E77" s="49" t="s">
        <v>80</v>
      </c>
      <c r="F77" s="42" t="s">
        <v>125</v>
      </c>
      <c r="G77" s="42" t="s">
        <v>156</v>
      </c>
      <c r="H77" s="20">
        <f t="shared" si="2"/>
        <v>0</v>
      </c>
      <c r="I77" s="24"/>
      <c r="J77" s="24"/>
      <c r="K77" s="24"/>
      <c r="L77" s="24"/>
      <c r="M77" s="1"/>
      <c r="N77" s="16"/>
      <c r="O77" s="16"/>
      <c r="P77" s="16"/>
      <c r="Q77" s="16"/>
      <c r="R77" s="16"/>
      <c r="S77" s="16"/>
      <c r="T77" s="21" t="s">
        <v>28</v>
      </c>
    </row>
    <row r="78" spans="3:20" s="2" customFormat="1" ht="12" customHeight="1" x14ac:dyDescent="0.25">
      <c r="C78" s="1"/>
      <c r="D78" s="44" t="s">
        <v>157</v>
      </c>
      <c r="E78" s="48" t="s">
        <v>83</v>
      </c>
      <c r="F78" s="42" t="s">
        <v>125</v>
      </c>
      <c r="G78" s="42" t="s">
        <v>158</v>
      </c>
      <c r="H78" s="20">
        <f t="shared" si="2"/>
        <v>6.575993279569893</v>
      </c>
      <c r="I78" s="24">
        <f>I38/744</f>
        <v>0</v>
      </c>
      <c r="J78" s="24">
        <f>J38/744</f>
        <v>1.916404569892473</v>
      </c>
      <c r="K78" s="24">
        <f>K38/744</f>
        <v>3.3128629032258066</v>
      </c>
      <c r="L78" s="24">
        <f>L38/744</f>
        <v>1.346725806451613</v>
      </c>
      <c r="M78" s="1"/>
      <c r="N78" s="16"/>
      <c r="O78" s="16"/>
      <c r="P78" s="16"/>
      <c r="Q78" s="16"/>
      <c r="R78" s="16"/>
      <c r="S78" s="16"/>
      <c r="T78" s="21" t="s">
        <v>28</v>
      </c>
    </row>
    <row r="79" spans="3:20" s="2" customFormat="1" ht="12" customHeight="1" x14ac:dyDescent="0.25">
      <c r="C79" s="1"/>
      <c r="D79" s="44" t="s">
        <v>159</v>
      </c>
      <c r="E79" s="49" t="s">
        <v>86</v>
      </c>
      <c r="F79" s="42" t="s">
        <v>125</v>
      </c>
      <c r="G79" s="42" t="s">
        <v>160</v>
      </c>
      <c r="H79" s="20">
        <f t="shared" si="2"/>
        <v>0</v>
      </c>
      <c r="I79" s="24"/>
      <c r="J79" s="24"/>
      <c r="K79" s="24"/>
      <c r="L79" s="24"/>
      <c r="M79" s="1"/>
      <c r="N79" s="16"/>
      <c r="O79" s="16"/>
      <c r="P79" s="16"/>
      <c r="Q79" s="16"/>
      <c r="R79" s="16"/>
      <c r="S79" s="16"/>
      <c r="T79" s="21" t="s">
        <v>28</v>
      </c>
    </row>
    <row r="80" spans="3:20" s="2" customFormat="1" ht="12" customHeight="1" x14ac:dyDescent="0.25">
      <c r="C80" s="1"/>
      <c r="D80" s="44" t="s">
        <v>161</v>
      </c>
      <c r="E80" s="50" t="s">
        <v>89</v>
      </c>
      <c r="F80" s="42" t="s">
        <v>125</v>
      </c>
      <c r="G80" s="42" t="s">
        <v>162</v>
      </c>
      <c r="H80" s="20">
        <f t="shared" si="2"/>
        <v>0</v>
      </c>
      <c r="I80" s="24"/>
      <c r="J80" s="24"/>
      <c r="K80" s="24"/>
      <c r="L80" s="24"/>
      <c r="M80" s="1"/>
      <c r="N80" s="16"/>
      <c r="O80" s="16"/>
      <c r="P80" s="16"/>
      <c r="Q80" s="16"/>
      <c r="R80" s="16"/>
      <c r="S80" s="16"/>
      <c r="T80" s="21" t="s">
        <v>28</v>
      </c>
    </row>
    <row r="81" spans="3:20" s="2" customFormat="1" ht="12" customHeight="1" x14ac:dyDescent="0.25">
      <c r="C81" s="1"/>
      <c r="D81" s="44" t="s">
        <v>163</v>
      </c>
      <c r="E81" s="48" t="s">
        <v>92</v>
      </c>
      <c r="F81" s="42" t="s">
        <v>125</v>
      </c>
      <c r="G81" s="42" t="s">
        <v>164</v>
      </c>
      <c r="H81" s="20">
        <f t="shared" si="2"/>
        <v>4.1111303763440858</v>
      </c>
      <c r="I81" s="20">
        <f>SUM(I82:I84)</f>
        <v>0</v>
      </c>
      <c r="J81" s="20">
        <f>SUM(J82:J84)</f>
        <v>4.1111303763440858</v>
      </c>
      <c r="K81" s="20">
        <f>SUM(K82:K84)</f>
        <v>0</v>
      </c>
      <c r="L81" s="20">
        <f>SUM(L82:L84)</f>
        <v>0</v>
      </c>
      <c r="M81" s="1"/>
      <c r="N81" s="16"/>
      <c r="O81" s="16"/>
      <c r="P81" s="16"/>
      <c r="Q81" s="16"/>
      <c r="R81" s="16"/>
      <c r="S81" s="16"/>
      <c r="T81" s="21" t="s">
        <v>28</v>
      </c>
    </row>
    <row r="82" spans="3:20" s="2" customFormat="1" ht="12" hidden="1" customHeight="1" x14ac:dyDescent="0.25">
      <c r="C82" s="1"/>
      <c r="D82" s="47"/>
      <c r="E82" s="26"/>
      <c r="F82" s="46"/>
      <c r="G82" s="46"/>
      <c r="H82" s="28"/>
      <c r="I82" s="28"/>
      <c r="J82" s="28"/>
      <c r="K82" s="28"/>
      <c r="L82" s="29"/>
      <c r="M82" s="1"/>
      <c r="N82" s="21" t="s">
        <v>33</v>
      </c>
      <c r="O82" s="16"/>
      <c r="P82" s="16"/>
      <c r="Q82" s="16"/>
      <c r="R82" s="16"/>
      <c r="S82" s="16"/>
      <c r="T82" s="16"/>
    </row>
    <row r="83" spans="3:20" s="1" customFormat="1" ht="12" customHeight="1" x14ac:dyDescent="0.15">
      <c r="C83" s="32" t="s">
        <v>43</v>
      </c>
      <c r="D83" s="44" t="str">
        <f>"15.3."&amp;N83</f>
        <v>15.3.1</v>
      </c>
      <c r="E83" s="52" t="s">
        <v>50</v>
      </c>
      <c r="F83" s="42" t="s">
        <v>125</v>
      </c>
      <c r="G83" s="42" t="s">
        <v>164</v>
      </c>
      <c r="H83" s="20">
        <f>SUM(I83:L83)</f>
        <v>4.1111303763440858</v>
      </c>
      <c r="I83" s="24"/>
      <c r="J83" s="24">
        <f>J43/744</f>
        <v>4.1111303763440858</v>
      </c>
      <c r="K83" s="24"/>
      <c r="L83" s="24"/>
      <c r="N83" s="21" t="s">
        <v>25</v>
      </c>
      <c r="O83" s="34" t="s">
        <v>50</v>
      </c>
      <c r="P83" s="34" t="s">
        <v>52</v>
      </c>
      <c r="Q83" s="34" t="s">
        <v>53</v>
      </c>
      <c r="R83" s="34" t="s">
        <v>47</v>
      </c>
      <c r="S83" s="21" t="s">
        <v>48</v>
      </c>
      <c r="T83" s="21" t="s">
        <v>165</v>
      </c>
    </row>
    <row r="84" spans="3:20" s="2" customFormat="1" ht="12" customHeight="1" x14ac:dyDescent="0.25">
      <c r="C84" s="1"/>
      <c r="D84" s="45"/>
      <c r="E84" s="26" t="s">
        <v>34</v>
      </c>
      <c r="F84" s="46"/>
      <c r="G84" s="46"/>
      <c r="H84" s="28"/>
      <c r="I84" s="28"/>
      <c r="J84" s="28"/>
      <c r="K84" s="28"/>
      <c r="L84" s="29"/>
      <c r="M84" s="1"/>
      <c r="N84" s="16"/>
      <c r="O84" s="16"/>
      <c r="P84" s="16"/>
      <c r="Q84" s="16"/>
      <c r="R84" s="16"/>
      <c r="S84" s="16"/>
      <c r="T84" s="31" t="s">
        <v>166</v>
      </c>
    </row>
    <row r="85" spans="3:20" s="2" customFormat="1" ht="12" customHeight="1" x14ac:dyDescent="0.25">
      <c r="C85" s="1"/>
      <c r="D85" s="44" t="s">
        <v>167</v>
      </c>
      <c r="E85" s="48" t="s">
        <v>97</v>
      </c>
      <c r="F85" s="42" t="s">
        <v>125</v>
      </c>
      <c r="G85" s="42" t="s">
        <v>168</v>
      </c>
      <c r="H85" s="20">
        <f t="shared" ref="H85:H93" si="3">SUM(I85:L85)</f>
        <v>0</v>
      </c>
      <c r="I85" s="24"/>
      <c r="J85" s="24"/>
      <c r="K85" s="24"/>
      <c r="L85" s="24"/>
      <c r="M85" s="1"/>
      <c r="N85" s="16"/>
      <c r="O85" s="16"/>
      <c r="P85" s="16"/>
      <c r="Q85" s="16"/>
      <c r="R85" s="16"/>
      <c r="S85" s="16"/>
      <c r="T85" s="21" t="s">
        <v>28</v>
      </c>
    </row>
    <row r="86" spans="3:20" s="2" customFormat="1" ht="12" customHeight="1" x14ac:dyDescent="0.25">
      <c r="C86" s="1"/>
      <c r="D86" s="17" t="s">
        <v>169</v>
      </c>
      <c r="E86" s="18" t="s">
        <v>100</v>
      </c>
      <c r="F86" s="19" t="s">
        <v>125</v>
      </c>
      <c r="G86" s="19" t="s">
        <v>170</v>
      </c>
      <c r="H86" s="20">
        <f t="shared" si="3"/>
        <v>3.7903669354838727</v>
      </c>
      <c r="I86" s="24">
        <f>I46/744</f>
        <v>1.3176962365591398</v>
      </c>
      <c r="J86" s="24">
        <f>J46/744</f>
        <v>1.1246733870967747</v>
      </c>
      <c r="K86" s="24">
        <f>K46/744</f>
        <v>1.3479973118279578</v>
      </c>
      <c r="L86" s="24">
        <f>L46/744</f>
        <v>6.4673475654911672E-16</v>
      </c>
      <c r="M86" s="1"/>
      <c r="N86" s="16"/>
      <c r="O86" s="16"/>
      <c r="P86" s="16"/>
      <c r="Q86" s="16"/>
      <c r="R86" s="16"/>
      <c r="S86" s="16"/>
      <c r="T86" s="21" t="s">
        <v>28</v>
      </c>
    </row>
    <row r="87" spans="3:20" s="2" customFormat="1" ht="12" customHeight="1" x14ac:dyDescent="0.25">
      <c r="C87" s="1"/>
      <c r="D87" s="17" t="s">
        <v>171</v>
      </c>
      <c r="E87" s="18" t="s">
        <v>103</v>
      </c>
      <c r="F87" s="19" t="s">
        <v>125</v>
      </c>
      <c r="G87" s="19" t="s">
        <v>172</v>
      </c>
      <c r="H87" s="20">
        <f t="shared" si="3"/>
        <v>0</v>
      </c>
      <c r="I87" s="24"/>
      <c r="J87" s="24"/>
      <c r="K87" s="24"/>
      <c r="L87" s="24"/>
      <c r="M87" s="1"/>
      <c r="N87" s="16"/>
      <c r="O87" s="16"/>
      <c r="P87" s="16"/>
      <c r="Q87" s="16"/>
      <c r="R87" s="16"/>
      <c r="S87" s="16"/>
      <c r="T87" s="21" t="s">
        <v>28</v>
      </c>
    </row>
    <row r="88" spans="3:20" s="2" customFormat="1" ht="12" customHeight="1" x14ac:dyDescent="0.25">
      <c r="C88" s="1"/>
      <c r="D88" s="17" t="s">
        <v>173</v>
      </c>
      <c r="E88" s="18" t="s">
        <v>106</v>
      </c>
      <c r="F88" s="19" t="s">
        <v>125</v>
      </c>
      <c r="G88" s="19" t="s">
        <v>174</v>
      </c>
      <c r="H88" s="20">
        <f t="shared" si="3"/>
        <v>0</v>
      </c>
      <c r="I88" s="24"/>
      <c r="J88" s="24"/>
      <c r="K88" s="24"/>
      <c r="L88" s="24"/>
      <c r="M88" s="1"/>
      <c r="N88" s="16"/>
      <c r="O88" s="16"/>
      <c r="P88" s="16"/>
      <c r="Q88" s="16"/>
      <c r="R88" s="16"/>
      <c r="S88" s="16"/>
      <c r="T88" s="21" t="s">
        <v>28</v>
      </c>
    </row>
    <row r="89" spans="3:20" s="2" customFormat="1" ht="12" customHeight="1" x14ac:dyDescent="0.25">
      <c r="C89" s="1"/>
      <c r="D89" s="17" t="s">
        <v>175</v>
      </c>
      <c r="E89" s="18" t="s">
        <v>109</v>
      </c>
      <c r="F89" s="19" t="s">
        <v>125</v>
      </c>
      <c r="G89" s="19" t="s">
        <v>176</v>
      </c>
      <c r="H89" s="20">
        <f t="shared" si="3"/>
        <v>0.17109677419354835</v>
      </c>
      <c r="I89" s="24">
        <f>I49/744</f>
        <v>8.0645161290322581E-5</v>
      </c>
      <c r="J89" s="24">
        <f>J49/744</f>
        <v>0.12234005376344086</v>
      </c>
      <c r="K89" s="24">
        <f>K49/744</f>
        <v>4.7404569892473117E-2</v>
      </c>
      <c r="L89" s="24">
        <f>L49/744</f>
        <v>1.2715053763440859E-3</v>
      </c>
      <c r="M89" s="1"/>
      <c r="N89" s="16"/>
      <c r="O89" s="16"/>
      <c r="P89" s="16"/>
      <c r="Q89" s="16"/>
      <c r="R89" s="16"/>
      <c r="S89" s="16"/>
      <c r="T89" s="21" t="s">
        <v>28</v>
      </c>
    </row>
    <row r="90" spans="3:20" s="2" customFormat="1" ht="12" customHeight="1" x14ac:dyDescent="0.25">
      <c r="C90" s="1"/>
      <c r="D90" s="44" t="s">
        <v>177</v>
      </c>
      <c r="E90" s="48" t="s">
        <v>178</v>
      </c>
      <c r="F90" s="42" t="s">
        <v>125</v>
      </c>
      <c r="G90" s="42" t="s">
        <v>179</v>
      </c>
      <c r="H90" s="20">
        <f t="shared" si="3"/>
        <v>0</v>
      </c>
      <c r="I90" s="24"/>
      <c r="J90" s="24"/>
      <c r="K90" s="24"/>
      <c r="L90" s="24"/>
      <c r="M90" s="1"/>
      <c r="N90" s="16"/>
      <c r="O90" s="16"/>
      <c r="P90" s="16"/>
      <c r="Q90" s="16"/>
      <c r="R90" s="16"/>
      <c r="S90" s="16"/>
      <c r="T90" s="21" t="s">
        <v>28</v>
      </c>
    </row>
    <row r="91" spans="3:20" s="2" customFormat="1" ht="12" customHeight="1" x14ac:dyDescent="0.25">
      <c r="C91" s="1"/>
      <c r="D91" s="17" t="s">
        <v>180</v>
      </c>
      <c r="E91" s="18" t="s">
        <v>115</v>
      </c>
      <c r="F91" s="19" t="s">
        <v>125</v>
      </c>
      <c r="G91" s="19" t="s">
        <v>181</v>
      </c>
      <c r="H91" s="20">
        <f t="shared" si="3"/>
        <v>0.24969220430107525</v>
      </c>
      <c r="I91" s="24"/>
      <c r="J91" s="24">
        <f>J51/744</f>
        <v>5.6230684408602148E-2</v>
      </c>
      <c r="K91" s="24">
        <f>K51/744</f>
        <v>0.11066358494623654</v>
      </c>
      <c r="L91" s="24">
        <f>L51/744</f>
        <v>8.2797934946236551E-2</v>
      </c>
      <c r="M91" s="1"/>
      <c r="N91" s="16"/>
      <c r="O91" s="16"/>
      <c r="P91" s="16"/>
      <c r="Q91" s="16"/>
      <c r="R91" s="16"/>
      <c r="S91" s="16"/>
      <c r="T91" s="21" t="s">
        <v>28</v>
      </c>
    </row>
    <row r="92" spans="3:20" s="2" customFormat="1" ht="24" customHeight="1" x14ac:dyDescent="0.25">
      <c r="C92" s="1"/>
      <c r="D92" s="17" t="s">
        <v>182</v>
      </c>
      <c r="E92" s="18" t="s">
        <v>118</v>
      </c>
      <c r="F92" s="19" t="s">
        <v>125</v>
      </c>
      <c r="G92" s="19" t="s">
        <v>183</v>
      </c>
      <c r="H92" s="20">
        <f t="shared" si="3"/>
        <v>-7.8595430107526856E-2</v>
      </c>
      <c r="I92" s="20">
        <f>I89-I91</f>
        <v>8.0645161290322581E-5</v>
      </c>
      <c r="J92" s="20">
        <f>J89-J91</f>
        <v>6.6109369354838715E-2</v>
      </c>
      <c r="K92" s="20">
        <f>K89-K91</f>
        <v>-6.3259015053763426E-2</v>
      </c>
      <c r="L92" s="20">
        <f>L89-L91</f>
        <v>-8.1526429569892464E-2</v>
      </c>
      <c r="M92" s="1"/>
      <c r="N92" s="16"/>
      <c r="O92" s="16"/>
      <c r="P92" s="16"/>
      <c r="Q92" s="16"/>
      <c r="R92" s="16"/>
      <c r="S92" s="16"/>
      <c r="T92" s="21" t="s">
        <v>28</v>
      </c>
    </row>
    <row r="93" spans="3:20" s="2" customFormat="1" ht="12" customHeight="1" x14ac:dyDescent="0.25">
      <c r="C93" s="1"/>
      <c r="D93" s="17" t="s">
        <v>184</v>
      </c>
      <c r="E93" s="18" t="s">
        <v>121</v>
      </c>
      <c r="F93" s="19" t="s">
        <v>125</v>
      </c>
      <c r="G93" s="19" t="s">
        <v>185</v>
      </c>
      <c r="H93" s="20">
        <f t="shared" si="3"/>
        <v>0</v>
      </c>
      <c r="I93" s="20">
        <f>SUM(I55,I69,I74)-SUM(I75,I86:I89)</f>
        <v>0</v>
      </c>
      <c r="J93" s="20">
        <f>SUM(J55,J69,J74)-SUM(J75,J86:J89)</f>
        <v>0</v>
      </c>
      <c r="K93" s="20">
        <f>SUM(K55,K69,K74)-SUM(K75,K86:K89)</f>
        <v>0</v>
      </c>
      <c r="L93" s="20">
        <f>SUM(L55,L69,L74)-SUM(L75,L86:L89)</f>
        <v>0</v>
      </c>
      <c r="M93" s="1"/>
      <c r="N93" s="16"/>
      <c r="O93" s="16"/>
      <c r="P93" s="16"/>
      <c r="Q93" s="16"/>
      <c r="R93" s="16"/>
      <c r="S93" s="16"/>
      <c r="T93" s="21" t="s">
        <v>28</v>
      </c>
    </row>
    <row r="94" spans="3:20" s="2" customFormat="1" ht="18" customHeight="1" x14ac:dyDescent="0.25">
      <c r="C94" s="1"/>
      <c r="D94" s="64" t="s">
        <v>186</v>
      </c>
      <c r="E94" s="65"/>
      <c r="F94" s="65"/>
      <c r="G94" s="13"/>
      <c r="H94" s="14"/>
      <c r="I94" s="14"/>
      <c r="J94" s="14"/>
      <c r="K94" s="14"/>
      <c r="L94" s="15"/>
      <c r="M94" s="1"/>
      <c r="N94" s="16"/>
      <c r="O94" s="16"/>
      <c r="P94" s="16"/>
      <c r="Q94" s="16"/>
      <c r="R94" s="16"/>
      <c r="S94" s="16"/>
      <c r="T94" s="16"/>
    </row>
    <row r="95" spans="3:20" s="2" customFormat="1" ht="12" customHeight="1" x14ac:dyDescent="0.25">
      <c r="C95" s="1"/>
      <c r="D95" s="17" t="s">
        <v>187</v>
      </c>
      <c r="E95" s="18" t="s">
        <v>188</v>
      </c>
      <c r="F95" s="19" t="s">
        <v>125</v>
      </c>
      <c r="G95" s="19" t="s">
        <v>189</v>
      </c>
      <c r="H95" s="20">
        <f>SUM(I95:L95)</f>
        <v>0</v>
      </c>
      <c r="I95" s="24"/>
      <c r="J95" s="24"/>
      <c r="K95" s="24"/>
      <c r="L95" s="24"/>
      <c r="M95" s="1"/>
      <c r="N95" s="16"/>
      <c r="O95" s="16"/>
      <c r="P95" s="16"/>
      <c r="Q95" s="16"/>
      <c r="R95" s="16"/>
      <c r="S95" s="16"/>
      <c r="T95" s="21" t="s">
        <v>28</v>
      </c>
    </row>
    <row r="96" spans="3:20" s="2" customFormat="1" ht="12" customHeight="1" x14ac:dyDescent="0.25">
      <c r="C96" s="1"/>
      <c r="D96" s="17" t="s">
        <v>190</v>
      </c>
      <c r="E96" s="18" t="s">
        <v>191</v>
      </c>
      <c r="F96" s="19" t="s">
        <v>125</v>
      </c>
      <c r="G96" s="19" t="s">
        <v>192</v>
      </c>
      <c r="H96" s="20">
        <f>SUM(I96:L96)</f>
        <v>61.722999999999999</v>
      </c>
      <c r="I96" s="24"/>
      <c r="J96" s="24">
        <v>61.722999999999999</v>
      </c>
      <c r="K96" s="24"/>
      <c r="L96" s="24"/>
      <c r="M96" s="1"/>
      <c r="N96" s="16"/>
      <c r="O96" s="16"/>
      <c r="P96" s="16"/>
      <c r="Q96" s="16"/>
      <c r="R96" s="16"/>
      <c r="S96" s="16"/>
      <c r="T96" s="21" t="s">
        <v>28</v>
      </c>
    </row>
    <row r="97" spans="3:20" s="2" customFormat="1" ht="12" customHeight="1" x14ac:dyDescent="0.25">
      <c r="C97" s="1"/>
      <c r="D97" s="17" t="s">
        <v>193</v>
      </c>
      <c r="E97" s="18" t="s">
        <v>194</v>
      </c>
      <c r="F97" s="19" t="s">
        <v>125</v>
      </c>
      <c r="G97" s="19" t="s">
        <v>195</v>
      </c>
      <c r="H97" s="20">
        <f>SUM(I97:L97)</f>
        <v>0</v>
      </c>
      <c r="I97" s="24"/>
      <c r="J97" s="24"/>
      <c r="K97" s="24"/>
      <c r="L97" s="24"/>
      <c r="M97" s="1"/>
      <c r="N97" s="16"/>
      <c r="O97" s="16"/>
      <c r="P97" s="16"/>
      <c r="Q97" s="16"/>
      <c r="R97" s="16"/>
      <c r="S97" s="16"/>
      <c r="T97" s="21" t="s">
        <v>28</v>
      </c>
    </row>
    <row r="98" spans="3:20" s="2" customFormat="1" ht="18" customHeight="1" x14ac:dyDescent="0.25">
      <c r="C98" s="1"/>
      <c r="D98" s="64" t="s">
        <v>196</v>
      </c>
      <c r="E98" s="65"/>
      <c r="F98" s="65"/>
      <c r="G98" s="13"/>
      <c r="H98" s="14"/>
      <c r="I98" s="14"/>
      <c r="J98" s="14"/>
      <c r="K98" s="14"/>
      <c r="L98" s="15"/>
      <c r="M98" s="1"/>
      <c r="N98" s="16"/>
      <c r="O98" s="16"/>
      <c r="P98" s="16"/>
      <c r="Q98" s="16"/>
      <c r="R98" s="16"/>
      <c r="S98" s="16"/>
      <c r="T98" s="16"/>
    </row>
    <row r="99" spans="3:20" s="2" customFormat="1" ht="12" customHeight="1" x14ac:dyDescent="0.25">
      <c r="C99" s="1"/>
      <c r="D99" s="17" t="s">
        <v>197</v>
      </c>
      <c r="E99" s="18" t="s">
        <v>198</v>
      </c>
      <c r="F99" s="19" t="s">
        <v>27</v>
      </c>
      <c r="G99" s="19" t="s">
        <v>199</v>
      </c>
      <c r="H99" s="20">
        <f t="shared" ref="H99:H130" si="4">SUM(I99:L99)</f>
        <v>0</v>
      </c>
      <c r="I99" s="20">
        <f>SUM(I100,I101)</f>
        <v>0</v>
      </c>
      <c r="J99" s="20">
        <f>SUM(J100,J101)</f>
        <v>0</v>
      </c>
      <c r="K99" s="20">
        <f>SUM(K100,K101)</f>
        <v>0</v>
      </c>
      <c r="L99" s="20">
        <f>SUM(L100,L101)</f>
        <v>0</v>
      </c>
      <c r="M99" s="1"/>
      <c r="N99" s="16"/>
      <c r="O99" s="16"/>
      <c r="P99" s="16"/>
      <c r="Q99" s="16"/>
      <c r="R99" s="16"/>
      <c r="S99" s="16"/>
      <c r="T99" s="21" t="s">
        <v>28</v>
      </c>
    </row>
    <row r="100" spans="3:20" s="2" customFormat="1" ht="12" customHeight="1" x14ac:dyDescent="0.25">
      <c r="C100" s="1"/>
      <c r="D100" s="44" t="s">
        <v>200</v>
      </c>
      <c r="E100" s="48" t="s">
        <v>201</v>
      </c>
      <c r="F100" s="42" t="s">
        <v>27</v>
      </c>
      <c r="G100" s="42" t="s">
        <v>202</v>
      </c>
      <c r="H100" s="20">
        <f t="shared" si="4"/>
        <v>0</v>
      </c>
      <c r="I100" s="24"/>
      <c r="J100" s="24"/>
      <c r="K100" s="24"/>
      <c r="L100" s="24"/>
      <c r="M100" s="1"/>
      <c r="N100" s="16"/>
      <c r="O100" s="16"/>
      <c r="P100" s="16"/>
      <c r="Q100" s="16"/>
      <c r="R100" s="16"/>
      <c r="S100" s="16"/>
      <c r="T100" s="21" t="s">
        <v>28</v>
      </c>
    </row>
    <row r="101" spans="3:20" s="2" customFormat="1" ht="12" customHeight="1" x14ac:dyDescent="0.25">
      <c r="C101" s="1"/>
      <c r="D101" s="44" t="s">
        <v>203</v>
      </c>
      <c r="E101" s="48" t="s">
        <v>204</v>
      </c>
      <c r="F101" s="42" t="s">
        <v>27</v>
      </c>
      <c r="G101" s="42" t="s">
        <v>205</v>
      </c>
      <c r="H101" s="20">
        <f t="shared" si="4"/>
        <v>0</v>
      </c>
      <c r="I101" s="20">
        <f>I104</f>
        <v>0</v>
      </c>
      <c r="J101" s="20">
        <f>J104</f>
        <v>0</v>
      </c>
      <c r="K101" s="20">
        <f>K104</f>
        <v>0</v>
      </c>
      <c r="L101" s="20">
        <f>L104</f>
        <v>0</v>
      </c>
      <c r="M101" s="1"/>
      <c r="N101" s="16"/>
      <c r="O101" s="16"/>
      <c r="P101" s="16"/>
      <c r="Q101" s="16"/>
      <c r="R101" s="16"/>
      <c r="S101" s="16"/>
      <c r="T101" s="21" t="s">
        <v>28</v>
      </c>
    </row>
    <row r="102" spans="3:20" s="2" customFormat="1" ht="12" customHeight="1" x14ac:dyDescent="0.25">
      <c r="C102" s="1"/>
      <c r="D102" s="44" t="s">
        <v>206</v>
      </c>
      <c r="E102" s="49" t="s">
        <v>207</v>
      </c>
      <c r="F102" s="42" t="s">
        <v>125</v>
      </c>
      <c r="G102" s="42" t="s">
        <v>208</v>
      </c>
      <c r="H102" s="20">
        <f t="shared" si="4"/>
        <v>0</v>
      </c>
      <c r="I102" s="24"/>
      <c r="J102" s="24"/>
      <c r="K102" s="24"/>
      <c r="L102" s="24"/>
      <c r="M102" s="1"/>
      <c r="N102" s="16"/>
      <c r="O102" s="16"/>
      <c r="P102" s="16"/>
      <c r="Q102" s="16"/>
      <c r="R102" s="16"/>
      <c r="S102" s="16"/>
      <c r="T102" s="21" t="s">
        <v>28</v>
      </c>
    </row>
    <row r="103" spans="3:20" s="2" customFormat="1" ht="12" customHeight="1" x14ac:dyDescent="0.25">
      <c r="C103" s="1"/>
      <c r="D103" s="44" t="s">
        <v>209</v>
      </c>
      <c r="E103" s="50" t="s">
        <v>210</v>
      </c>
      <c r="F103" s="42" t="s">
        <v>125</v>
      </c>
      <c r="G103" s="42" t="s">
        <v>211</v>
      </c>
      <c r="H103" s="20">
        <f t="shared" si="4"/>
        <v>0</v>
      </c>
      <c r="I103" s="24"/>
      <c r="J103" s="24"/>
      <c r="K103" s="24"/>
      <c r="L103" s="24"/>
      <c r="M103" s="1"/>
      <c r="N103" s="16"/>
      <c r="O103" s="16"/>
      <c r="P103" s="16"/>
      <c r="Q103" s="16"/>
      <c r="R103" s="16"/>
      <c r="S103" s="16"/>
      <c r="T103" s="21" t="s">
        <v>28</v>
      </c>
    </row>
    <row r="104" spans="3:20" s="2" customFormat="1" ht="12" customHeight="1" x14ac:dyDescent="0.25">
      <c r="C104" s="1"/>
      <c r="D104" s="44" t="s">
        <v>212</v>
      </c>
      <c r="E104" s="49" t="s">
        <v>213</v>
      </c>
      <c r="F104" s="42" t="s">
        <v>27</v>
      </c>
      <c r="G104" s="42" t="s">
        <v>214</v>
      </c>
      <c r="H104" s="20">
        <f t="shared" si="4"/>
        <v>0</v>
      </c>
      <c r="I104" s="24"/>
      <c r="J104" s="24"/>
      <c r="K104" s="24"/>
      <c r="L104" s="24"/>
      <c r="M104" s="1"/>
      <c r="N104" s="16"/>
      <c r="O104" s="16"/>
      <c r="P104" s="16"/>
      <c r="Q104" s="16"/>
      <c r="R104" s="16"/>
      <c r="S104" s="16"/>
      <c r="T104" s="21" t="s">
        <v>28</v>
      </c>
    </row>
    <row r="105" spans="3:20" s="2" customFormat="1" ht="12" customHeight="1" x14ac:dyDescent="0.25">
      <c r="C105" s="1"/>
      <c r="D105" s="17" t="s">
        <v>215</v>
      </c>
      <c r="E105" s="18" t="s">
        <v>216</v>
      </c>
      <c r="F105" s="19" t="s">
        <v>27</v>
      </c>
      <c r="G105" s="19" t="s">
        <v>217</v>
      </c>
      <c r="H105" s="20">
        <f t="shared" si="4"/>
        <v>0</v>
      </c>
      <c r="I105" s="20">
        <f>SUM(I106,I122)</f>
        <v>0</v>
      </c>
      <c r="J105" s="20">
        <f>SUM(J106,J122)</f>
        <v>0</v>
      </c>
      <c r="K105" s="20">
        <f>SUM(K106,K122)</f>
        <v>0</v>
      </c>
      <c r="L105" s="20">
        <f>SUM(L106,L122)</f>
        <v>0</v>
      </c>
      <c r="M105" s="1"/>
      <c r="N105" s="16"/>
      <c r="O105" s="16"/>
      <c r="P105" s="16"/>
      <c r="Q105" s="16"/>
      <c r="R105" s="16"/>
      <c r="S105" s="16"/>
      <c r="T105" s="21" t="s">
        <v>28</v>
      </c>
    </row>
    <row r="106" spans="3:20" s="2" customFormat="1" ht="12" customHeight="1" x14ac:dyDescent="0.25">
      <c r="C106" s="1"/>
      <c r="D106" s="44" t="s">
        <v>218</v>
      </c>
      <c r="E106" s="48" t="s">
        <v>219</v>
      </c>
      <c r="F106" s="42" t="s">
        <v>27</v>
      </c>
      <c r="G106" s="42" t="s">
        <v>220</v>
      </c>
      <c r="H106" s="20">
        <f t="shared" si="4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M106" s="1"/>
      <c r="N106" s="16"/>
      <c r="O106" s="16"/>
      <c r="P106" s="16"/>
      <c r="Q106" s="16"/>
      <c r="R106" s="16"/>
      <c r="S106" s="16"/>
      <c r="T106" s="21" t="s">
        <v>28</v>
      </c>
    </row>
    <row r="107" spans="3:20" s="2" customFormat="1" ht="12" customHeight="1" x14ac:dyDescent="0.25">
      <c r="C107" s="1"/>
      <c r="D107" s="44" t="s">
        <v>221</v>
      </c>
      <c r="E107" s="49" t="s">
        <v>222</v>
      </c>
      <c r="F107" s="42" t="s">
        <v>27</v>
      </c>
      <c r="G107" s="42" t="s">
        <v>223</v>
      </c>
      <c r="H107" s="20">
        <f t="shared" si="4"/>
        <v>0</v>
      </c>
      <c r="I107" s="24"/>
      <c r="J107" s="24"/>
      <c r="K107" s="24"/>
      <c r="L107" s="24"/>
      <c r="M107" s="1"/>
      <c r="N107" s="16"/>
      <c r="O107" s="16"/>
      <c r="P107" s="16"/>
      <c r="Q107" s="16"/>
      <c r="R107" s="16"/>
      <c r="S107" s="16"/>
      <c r="T107" s="21" t="s">
        <v>28</v>
      </c>
    </row>
    <row r="108" spans="3:20" s="2" customFormat="1" ht="12" customHeight="1" x14ac:dyDescent="0.25">
      <c r="C108" s="1"/>
      <c r="D108" s="44" t="s">
        <v>224</v>
      </c>
      <c r="E108" s="49" t="s">
        <v>225</v>
      </c>
      <c r="F108" s="42" t="s">
        <v>27</v>
      </c>
      <c r="G108" s="42" t="s">
        <v>226</v>
      </c>
      <c r="H108" s="20">
        <f t="shared" si="4"/>
        <v>0</v>
      </c>
      <c r="I108" s="20">
        <f>SUM(I109,I112,I115,I118:I121)</f>
        <v>0</v>
      </c>
      <c r="J108" s="20">
        <f>SUM(J109,J112,J115,J118:J121)</f>
        <v>0</v>
      </c>
      <c r="K108" s="20">
        <f>SUM(K109,K112,K115,K118:K121)</f>
        <v>0</v>
      </c>
      <c r="L108" s="20">
        <f>SUM(L109,L112,L115,L118:L121)</f>
        <v>0</v>
      </c>
      <c r="M108" s="1"/>
      <c r="N108" s="16"/>
      <c r="O108" s="16"/>
      <c r="P108" s="16"/>
      <c r="Q108" s="16"/>
      <c r="R108" s="16"/>
      <c r="S108" s="16"/>
      <c r="T108" s="21" t="s">
        <v>28</v>
      </c>
    </row>
    <row r="109" spans="3:20" s="2" customFormat="1" ht="36" customHeight="1" x14ac:dyDescent="0.25">
      <c r="C109" s="1"/>
      <c r="D109" s="44" t="s">
        <v>227</v>
      </c>
      <c r="E109" s="50" t="s">
        <v>228</v>
      </c>
      <c r="F109" s="42" t="s">
        <v>27</v>
      </c>
      <c r="G109" s="42" t="s">
        <v>229</v>
      </c>
      <c r="H109" s="20">
        <f t="shared" si="4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M109" s="1"/>
      <c r="N109" s="16"/>
      <c r="O109" s="16"/>
      <c r="P109" s="16"/>
      <c r="Q109" s="16"/>
      <c r="R109" s="16"/>
      <c r="S109" s="16"/>
      <c r="T109" s="21" t="s">
        <v>28</v>
      </c>
    </row>
    <row r="110" spans="3:20" s="2" customFormat="1" ht="12" customHeight="1" x14ac:dyDescent="0.25">
      <c r="C110" s="1"/>
      <c r="D110" s="44" t="s">
        <v>230</v>
      </c>
      <c r="E110" s="51" t="s">
        <v>231</v>
      </c>
      <c r="F110" s="42" t="s">
        <v>27</v>
      </c>
      <c r="G110" s="42" t="s">
        <v>232</v>
      </c>
      <c r="H110" s="20">
        <f t="shared" si="4"/>
        <v>0</v>
      </c>
      <c r="I110" s="24"/>
      <c r="J110" s="24"/>
      <c r="K110" s="24"/>
      <c r="L110" s="24"/>
      <c r="M110" s="1"/>
      <c r="N110" s="16"/>
      <c r="O110" s="16"/>
      <c r="P110" s="16"/>
      <c r="Q110" s="16"/>
      <c r="R110" s="16"/>
      <c r="S110" s="16"/>
      <c r="T110" s="21" t="s">
        <v>28</v>
      </c>
    </row>
    <row r="111" spans="3:20" s="2" customFormat="1" ht="12" customHeight="1" x14ac:dyDescent="0.25">
      <c r="C111" s="1"/>
      <c r="D111" s="44" t="s">
        <v>233</v>
      </c>
      <c r="E111" s="51" t="s">
        <v>234</v>
      </c>
      <c r="F111" s="42" t="s">
        <v>27</v>
      </c>
      <c r="G111" s="42" t="s">
        <v>235</v>
      </c>
      <c r="H111" s="20">
        <f t="shared" si="4"/>
        <v>0</v>
      </c>
      <c r="I111" s="24"/>
      <c r="J111" s="24"/>
      <c r="K111" s="24"/>
      <c r="L111" s="24"/>
      <c r="M111" s="1"/>
      <c r="N111" s="16"/>
      <c r="O111" s="16"/>
      <c r="P111" s="16"/>
      <c r="Q111" s="16"/>
      <c r="R111" s="16"/>
      <c r="S111" s="16"/>
      <c r="T111" s="21" t="s">
        <v>28</v>
      </c>
    </row>
    <row r="112" spans="3:20" s="2" customFormat="1" ht="36" customHeight="1" x14ac:dyDescent="0.25">
      <c r="C112" s="1"/>
      <c r="D112" s="44" t="s">
        <v>236</v>
      </c>
      <c r="E112" s="50" t="s">
        <v>237</v>
      </c>
      <c r="F112" s="42" t="s">
        <v>27</v>
      </c>
      <c r="G112" s="42" t="s">
        <v>238</v>
      </c>
      <c r="H112" s="20">
        <f t="shared" si="4"/>
        <v>0</v>
      </c>
      <c r="I112" s="20">
        <f>SUM(I113:I114)</f>
        <v>0</v>
      </c>
      <c r="J112" s="20">
        <f>SUM(J113:J114)</f>
        <v>0</v>
      </c>
      <c r="K112" s="20">
        <f>SUM(K113:K114)</f>
        <v>0</v>
      </c>
      <c r="L112" s="20">
        <f>SUM(L113:L114)</f>
        <v>0</v>
      </c>
      <c r="M112" s="1"/>
      <c r="N112" s="16"/>
      <c r="O112" s="16"/>
      <c r="P112" s="16"/>
      <c r="Q112" s="16"/>
      <c r="R112" s="16"/>
      <c r="S112" s="16"/>
      <c r="T112" s="21" t="s">
        <v>28</v>
      </c>
    </row>
    <row r="113" spans="3:20" s="2" customFormat="1" ht="12" customHeight="1" x14ac:dyDescent="0.25">
      <c r="C113" s="1"/>
      <c r="D113" s="44" t="s">
        <v>239</v>
      </c>
      <c r="E113" s="51" t="s">
        <v>231</v>
      </c>
      <c r="F113" s="42" t="s">
        <v>27</v>
      </c>
      <c r="G113" s="42" t="s">
        <v>240</v>
      </c>
      <c r="H113" s="20">
        <f t="shared" si="4"/>
        <v>0</v>
      </c>
      <c r="I113" s="24"/>
      <c r="J113" s="24"/>
      <c r="K113" s="24"/>
      <c r="L113" s="24"/>
      <c r="M113" s="1"/>
      <c r="N113" s="16"/>
      <c r="O113" s="16"/>
      <c r="P113" s="16"/>
      <c r="Q113" s="16"/>
      <c r="R113" s="16"/>
      <c r="S113" s="16"/>
      <c r="T113" s="21" t="s">
        <v>28</v>
      </c>
    </row>
    <row r="114" spans="3:20" s="2" customFormat="1" ht="12" customHeight="1" x14ac:dyDescent="0.25">
      <c r="C114" s="1"/>
      <c r="D114" s="44" t="s">
        <v>241</v>
      </c>
      <c r="E114" s="51" t="s">
        <v>234</v>
      </c>
      <c r="F114" s="42" t="s">
        <v>27</v>
      </c>
      <c r="G114" s="42" t="s">
        <v>242</v>
      </c>
      <c r="H114" s="20">
        <f t="shared" si="4"/>
        <v>0</v>
      </c>
      <c r="I114" s="24"/>
      <c r="J114" s="24"/>
      <c r="K114" s="24"/>
      <c r="L114" s="24"/>
      <c r="M114" s="1"/>
      <c r="N114" s="16"/>
      <c r="O114" s="16"/>
      <c r="P114" s="16"/>
      <c r="Q114" s="16"/>
      <c r="R114" s="16"/>
      <c r="S114" s="16"/>
      <c r="T114" s="21" t="s">
        <v>28</v>
      </c>
    </row>
    <row r="115" spans="3:20" s="2" customFormat="1" ht="24" customHeight="1" x14ac:dyDescent="0.25">
      <c r="C115" s="1"/>
      <c r="D115" s="44" t="s">
        <v>243</v>
      </c>
      <c r="E115" s="50" t="s">
        <v>244</v>
      </c>
      <c r="F115" s="42" t="s">
        <v>27</v>
      </c>
      <c r="G115" s="42" t="s">
        <v>245</v>
      </c>
      <c r="H115" s="20">
        <f t="shared" si="4"/>
        <v>0</v>
      </c>
      <c r="I115" s="20">
        <f>SUM(I116:I117)</f>
        <v>0</v>
      </c>
      <c r="J115" s="20">
        <f>SUM(J116:J117)</f>
        <v>0</v>
      </c>
      <c r="K115" s="20">
        <f>SUM(K116:K117)</f>
        <v>0</v>
      </c>
      <c r="L115" s="20">
        <f>SUM(L116:L117)</f>
        <v>0</v>
      </c>
      <c r="M115" s="1"/>
      <c r="N115" s="16"/>
      <c r="O115" s="16"/>
      <c r="P115" s="16"/>
      <c r="Q115" s="16"/>
      <c r="R115" s="16"/>
      <c r="S115" s="16"/>
      <c r="T115" s="21" t="s">
        <v>28</v>
      </c>
    </row>
    <row r="116" spans="3:20" s="2" customFormat="1" ht="12" customHeight="1" x14ac:dyDescent="0.25">
      <c r="C116" s="1"/>
      <c r="D116" s="44" t="s">
        <v>246</v>
      </c>
      <c r="E116" s="51" t="s">
        <v>231</v>
      </c>
      <c r="F116" s="42" t="s">
        <v>27</v>
      </c>
      <c r="G116" s="42" t="s">
        <v>247</v>
      </c>
      <c r="H116" s="20">
        <f t="shared" si="4"/>
        <v>0</v>
      </c>
      <c r="I116" s="24"/>
      <c r="J116" s="24"/>
      <c r="K116" s="24"/>
      <c r="L116" s="24"/>
      <c r="M116" s="1"/>
      <c r="N116" s="16"/>
      <c r="O116" s="16"/>
      <c r="P116" s="16"/>
      <c r="Q116" s="16"/>
      <c r="R116" s="16"/>
      <c r="S116" s="16"/>
      <c r="T116" s="21" t="s">
        <v>28</v>
      </c>
    </row>
    <row r="117" spans="3:20" s="2" customFormat="1" ht="12" customHeight="1" x14ac:dyDescent="0.25">
      <c r="C117" s="1"/>
      <c r="D117" s="44" t="s">
        <v>248</v>
      </c>
      <c r="E117" s="51" t="s">
        <v>234</v>
      </c>
      <c r="F117" s="42" t="s">
        <v>27</v>
      </c>
      <c r="G117" s="42" t="s">
        <v>249</v>
      </c>
      <c r="H117" s="20">
        <f t="shared" si="4"/>
        <v>0</v>
      </c>
      <c r="I117" s="24"/>
      <c r="J117" s="24"/>
      <c r="K117" s="24"/>
      <c r="L117" s="24"/>
      <c r="M117" s="1"/>
      <c r="N117" s="16"/>
      <c r="O117" s="16"/>
      <c r="P117" s="16"/>
      <c r="Q117" s="16"/>
      <c r="R117" s="16"/>
      <c r="S117" s="16"/>
      <c r="T117" s="21" t="s">
        <v>28</v>
      </c>
    </row>
    <row r="118" spans="3:20" s="2" customFormat="1" ht="12" customHeight="1" x14ac:dyDescent="0.25">
      <c r="C118" s="1"/>
      <c r="D118" s="44" t="s">
        <v>250</v>
      </c>
      <c r="E118" s="50" t="s">
        <v>251</v>
      </c>
      <c r="F118" s="42" t="s">
        <v>27</v>
      </c>
      <c r="G118" s="42" t="s">
        <v>252</v>
      </c>
      <c r="H118" s="20">
        <f t="shared" si="4"/>
        <v>0</v>
      </c>
      <c r="I118" s="24"/>
      <c r="J118" s="24"/>
      <c r="K118" s="24"/>
      <c r="L118" s="24"/>
      <c r="M118" s="1"/>
      <c r="N118" s="16"/>
      <c r="O118" s="16"/>
      <c r="P118" s="16"/>
      <c r="Q118" s="16"/>
      <c r="R118" s="16"/>
      <c r="S118" s="16"/>
      <c r="T118" s="21" t="s">
        <v>28</v>
      </c>
    </row>
    <row r="119" spans="3:20" s="2" customFormat="1" ht="12" customHeight="1" x14ac:dyDescent="0.25">
      <c r="C119" s="1"/>
      <c r="D119" s="44" t="s">
        <v>253</v>
      </c>
      <c r="E119" s="50" t="s">
        <v>254</v>
      </c>
      <c r="F119" s="42" t="s">
        <v>27</v>
      </c>
      <c r="G119" s="42" t="s">
        <v>255</v>
      </c>
      <c r="H119" s="20">
        <f t="shared" si="4"/>
        <v>0</v>
      </c>
      <c r="I119" s="24"/>
      <c r="J119" s="24"/>
      <c r="K119" s="24"/>
      <c r="L119" s="24"/>
      <c r="M119" s="1"/>
      <c r="N119" s="16"/>
      <c r="O119" s="16"/>
      <c r="P119" s="16"/>
      <c r="Q119" s="16"/>
      <c r="R119" s="16"/>
      <c r="S119" s="16"/>
      <c r="T119" s="21" t="s">
        <v>28</v>
      </c>
    </row>
    <row r="120" spans="3:20" s="2" customFormat="1" ht="36" customHeight="1" x14ac:dyDescent="0.25">
      <c r="C120" s="1"/>
      <c r="D120" s="44" t="s">
        <v>256</v>
      </c>
      <c r="E120" s="50" t="s">
        <v>257</v>
      </c>
      <c r="F120" s="42" t="s">
        <v>27</v>
      </c>
      <c r="G120" s="42" t="s">
        <v>258</v>
      </c>
      <c r="H120" s="20">
        <f t="shared" si="4"/>
        <v>0</v>
      </c>
      <c r="I120" s="24"/>
      <c r="J120" s="24"/>
      <c r="K120" s="24"/>
      <c r="L120" s="24"/>
      <c r="M120" s="1"/>
      <c r="N120" s="16"/>
      <c r="O120" s="16"/>
      <c r="P120" s="16"/>
      <c r="Q120" s="16"/>
      <c r="R120" s="16"/>
      <c r="S120" s="16"/>
      <c r="T120" s="21" t="s">
        <v>28</v>
      </c>
    </row>
    <row r="121" spans="3:20" s="2" customFormat="1" ht="24" customHeight="1" x14ac:dyDescent="0.25">
      <c r="C121" s="1"/>
      <c r="D121" s="44" t="s">
        <v>259</v>
      </c>
      <c r="E121" s="50" t="s">
        <v>260</v>
      </c>
      <c r="F121" s="42" t="s">
        <v>27</v>
      </c>
      <c r="G121" s="42" t="s">
        <v>261</v>
      </c>
      <c r="H121" s="20">
        <f t="shared" si="4"/>
        <v>0</v>
      </c>
      <c r="I121" s="24"/>
      <c r="J121" s="24"/>
      <c r="K121" s="24"/>
      <c r="L121" s="24"/>
      <c r="M121" s="1"/>
      <c r="N121" s="16"/>
      <c r="O121" s="16"/>
      <c r="P121" s="16"/>
      <c r="Q121" s="16"/>
      <c r="R121" s="16"/>
      <c r="S121" s="16"/>
      <c r="T121" s="21" t="s">
        <v>28</v>
      </c>
    </row>
    <row r="122" spans="3:20" s="2" customFormat="1" ht="12" customHeight="1" x14ac:dyDescent="0.25">
      <c r="C122" s="1"/>
      <c r="D122" s="44" t="s">
        <v>262</v>
      </c>
      <c r="E122" s="48" t="s">
        <v>263</v>
      </c>
      <c r="F122" s="42" t="s">
        <v>27</v>
      </c>
      <c r="G122" s="42" t="s">
        <v>264</v>
      </c>
      <c r="H122" s="20">
        <f t="shared" si="4"/>
        <v>0</v>
      </c>
      <c r="I122" s="20">
        <f>I125</f>
        <v>0</v>
      </c>
      <c r="J122" s="20">
        <f>J125</f>
        <v>0</v>
      </c>
      <c r="K122" s="20">
        <f>K125</f>
        <v>0</v>
      </c>
      <c r="L122" s="20">
        <f>L125</f>
        <v>0</v>
      </c>
      <c r="M122" s="1"/>
      <c r="N122" s="16"/>
      <c r="O122" s="16"/>
      <c r="P122" s="16"/>
      <c r="Q122" s="16"/>
      <c r="R122" s="16"/>
      <c r="S122" s="16"/>
      <c r="T122" s="21" t="s">
        <v>28</v>
      </c>
    </row>
    <row r="123" spans="3:20" s="2" customFormat="1" ht="12" customHeight="1" x14ac:dyDescent="0.25">
      <c r="C123" s="1"/>
      <c r="D123" s="44" t="s">
        <v>265</v>
      </c>
      <c r="E123" s="49" t="s">
        <v>207</v>
      </c>
      <c r="F123" s="42" t="s">
        <v>125</v>
      </c>
      <c r="G123" s="42" t="s">
        <v>266</v>
      </c>
      <c r="H123" s="20">
        <f t="shared" si="4"/>
        <v>0</v>
      </c>
      <c r="I123" s="24"/>
      <c r="J123" s="24"/>
      <c r="K123" s="24"/>
      <c r="L123" s="24"/>
      <c r="M123" s="1"/>
      <c r="N123" s="16"/>
      <c r="O123" s="16"/>
      <c r="P123" s="16"/>
      <c r="Q123" s="16"/>
      <c r="R123" s="16"/>
      <c r="S123" s="16"/>
      <c r="T123" s="21" t="s">
        <v>28</v>
      </c>
    </row>
    <row r="124" spans="3:20" s="2" customFormat="1" ht="12" customHeight="1" x14ac:dyDescent="0.25">
      <c r="C124" s="1"/>
      <c r="D124" s="44" t="s">
        <v>267</v>
      </c>
      <c r="E124" s="50" t="s">
        <v>210</v>
      </c>
      <c r="F124" s="42" t="s">
        <v>125</v>
      </c>
      <c r="G124" s="42" t="s">
        <v>268</v>
      </c>
      <c r="H124" s="20">
        <f t="shared" si="4"/>
        <v>0</v>
      </c>
      <c r="I124" s="24"/>
      <c r="J124" s="24"/>
      <c r="K124" s="24"/>
      <c r="L124" s="24"/>
      <c r="M124" s="1"/>
      <c r="N124" s="16"/>
      <c r="O124" s="16"/>
      <c r="P124" s="16"/>
      <c r="Q124" s="16"/>
      <c r="R124" s="16"/>
      <c r="S124" s="16"/>
      <c r="T124" s="21" t="s">
        <v>28</v>
      </c>
    </row>
    <row r="125" spans="3:20" s="2" customFormat="1" ht="12" customHeight="1" x14ac:dyDescent="0.25">
      <c r="C125" s="1"/>
      <c r="D125" s="44" t="s">
        <v>269</v>
      </c>
      <c r="E125" s="49" t="s">
        <v>213</v>
      </c>
      <c r="F125" s="42" t="s">
        <v>27</v>
      </c>
      <c r="G125" s="42" t="s">
        <v>270</v>
      </c>
      <c r="H125" s="20">
        <f t="shared" si="4"/>
        <v>0</v>
      </c>
      <c r="I125" s="24"/>
      <c r="J125" s="24"/>
      <c r="K125" s="24"/>
      <c r="L125" s="24"/>
      <c r="M125" s="1"/>
      <c r="N125" s="16"/>
      <c r="O125" s="16"/>
      <c r="P125" s="16"/>
      <c r="Q125" s="16"/>
      <c r="R125" s="16"/>
      <c r="S125" s="16"/>
      <c r="T125" s="21" t="s">
        <v>28</v>
      </c>
    </row>
    <row r="126" spans="3:20" s="2" customFormat="1" ht="12" customHeight="1" x14ac:dyDescent="0.25">
      <c r="C126" s="1"/>
      <c r="D126" s="17" t="s">
        <v>271</v>
      </c>
      <c r="E126" s="18" t="s">
        <v>272</v>
      </c>
      <c r="F126" s="19" t="s">
        <v>27</v>
      </c>
      <c r="G126" s="19" t="s">
        <v>273</v>
      </c>
      <c r="H126" s="20">
        <f t="shared" si="4"/>
        <v>8078.5160000000005</v>
      </c>
      <c r="I126" s="20">
        <f>SUM(I127,I128)</f>
        <v>0.06</v>
      </c>
      <c r="J126" s="20">
        <f>SUM(J127,J128)</f>
        <v>4594.4780000000001</v>
      </c>
      <c r="K126" s="20">
        <f>SUM(K127,K128)</f>
        <v>2482.0140000000001</v>
      </c>
      <c r="L126" s="20">
        <f>SUM(L127,L128)</f>
        <v>1001.9640000000001</v>
      </c>
      <c r="M126" s="1"/>
      <c r="N126" s="16"/>
      <c r="O126" s="16"/>
      <c r="P126" s="16"/>
      <c r="Q126" s="16"/>
      <c r="R126" s="16"/>
      <c r="S126" s="16"/>
      <c r="T126" s="21" t="s">
        <v>28</v>
      </c>
    </row>
    <row r="127" spans="3:20" s="2" customFormat="1" ht="12" customHeight="1" x14ac:dyDescent="0.25">
      <c r="C127" s="1"/>
      <c r="D127" s="44" t="s">
        <v>274</v>
      </c>
      <c r="E127" s="48" t="s">
        <v>201</v>
      </c>
      <c r="F127" s="42" t="s">
        <v>27</v>
      </c>
      <c r="G127" s="42" t="s">
        <v>275</v>
      </c>
      <c r="H127" s="20">
        <f t="shared" si="4"/>
        <v>0</v>
      </c>
      <c r="I127" s="24"/>
      <c r="J127" s="24"/>
      <c r="K127" s="24"/>
      <c r="L127" s="24"/>
      <c r="M127" s="1"/>
      <c r="N127" s="16"/>
      <c r="O127" s="16"/>
      <c r="P127" s="16"/>
      <c r="Q127" s="16"/>
      <c r="R127" s="16"/>
      <c r="S127" s="16"/>
      <c r="T127" s="21" t="s">
        <v>28</v>
      </c>
    </row>
    <row r="128" spans="3:20" s="2" customFormat="1" ht="12" customHeight="1" x14ac:dyDescent="0.25">
      <c r="C128" s="1"/>
      <c r="D128" s="44" t="s">
        <v>276</v>
      </c>
      <c r="E128" s="48" t="s">
        <v>204</v>
      </c>
      <c r="F128" s="42" t="s">
        <v>27</v>
      </c>
      <c r="G128" s="42" t="s">
        <v>277</v>
      </c>
      <c r="H128" s="20">
        <f t="shared" si="4"/>
        <v>8078.5160000000005</v>
      </c>
      <c r="I128" s="20">
        <f>I130</f>
        <v>0.06</v>
      </c>
      <c r="J128" s="20">
        <f>J130</f>
        <v>4594.4780000000001</v>
      </c>
      <c r="K128" s="20">
        <f>K130</f>
        <v>2482.0140000000001</v>
      </c>
      <c r="L128" s="20">
        <f>L130</f>
        <v>1001.9640000000001</v>
      </c>
      <c r="M128" s="1"/>
      <c r="N128" s="16"/>
      <c r="O128" s="16"/>
      <c r="P128" s="16"/>
      <c r="Q128" s="16"/>
      <c r="R128" s="16"/>
      <c r="S128" s="16"/>
      <c r="T128" s="21" t="s">
        <v>28</v>
      </c>
    </row>
    <row r="129" spans="3:20" s="2" customFormat="1" ht="12" customHeight="1" x14ac:dyDescent="0.25">
      <c r="C129" s="1"/>
      <c r="D129" s="44" t="s">
        <v>278</v>
      </c>
      <c r="E129" s="49" t="s">
        <v>279</v>
      </c>
      <c r="F129" s="42" t="s">
        <v>125</v>
      </c>
      <c r="G129" s="42" t="s">
        <v>280</v>
      </c>
      <c r="H129" s="20">
        <f t="shared" si="4"/>
        <v>61.722999999999999</v>
      </c>
      <c r="I129" s="24"/>
      <c r="J129" s="24">
        <f>J96</f>
        <v>61.722999999999999</v>
      </c>
      <c r="K129" s="24"/>
      <c r="L129" s="24"/>
      <c r="M129" s="1"/>
      <c r="N129" s="16"/>
      <c r="O129" s="16"/>
      <c r="P129" s="16"/>
      <c r="Q129" s="16"/>
      <c r="R129" s="16"/>
      <c r="S129" s="16"/>
      <c r="T129" s="21" t="s">
        <v>28</v>
      </c>
    </row>
    <row r="130" spans="3:20" s="2" customFormat="1" ht="12" customHeight="1" x14ac:dyDescent="0.25">
      <c r="C130" s="1"/>
      <c r="D130" s="44" t="s">
        <v>281</v>
      </c>
      <c r="E130" s="49" t="s">
        <v>213</v>
      </c>
      <c r="F130" s="42" t="s">
        <v>27</v>
      </c>
      <c r="G130" s="42" t="s">
        <v>282</v>
      </c>
      <c r="H130" s="20">
        <f t="shared" si="4"/>
        <v>8078.5160000000005</v>
      </c>
      <c r="I130" s="24">
        <f>I35+I49</f>
        <v>0.06</v>
      </c>
      <c r="J130" s="24">
        <f>J35+93.408+16.584</f>
        <v>4594.4780000000001</v>
      </c>
      <c r="K130" s="24">
        <f>K35+3.128+2.479+0.949+1.096+7.655+1.937</f>
        <v>2482.0140000000001</v>
      </c>
      <c r="L130" s="24">
        <f>L35</f>
        <v>1001.9640000000001</v>
      </c>
      <c r="M130" s="1"/>
      <c r="N130" s="16"/>
      <c r="O130" s="16"/>
      <c r="P130" s="16"/>
      <c r="Q130" s="16"/>
      <c r="R130" s="16"/>
      <c r="S130" s="16"/>
      <c r="T130" s="21" t="s">
        <v>28</v>
      </c>
    </row>
    <row r="131" spans="3:20" s="2" customFormat="1" ht="18" customHeight="1" x14ac:dyDescent="0.25">
      <c r="C131" s="1"/>
      <c r="D131" s="64" t="s">
        <v>283</v>
      </c>
      <c r="E131" s="65"/>
      <c r="F131" s="65"/>
      <c r="G131" s="13"/>
      <c r="H131" s="14"/>
      <c r="I131" s="14"/>
      <c r="J131" s="14"/>
      <c r="K131" s="14"/>
      <c r="L131" s="15"/>
      <c r="M131" s="1"/>
      <c r="N131" s="16"/>
      <c r="O131" s="16"/>
      <c r="P131" s="16"/>
      <c r="Q131" s="16"/>
      <c r="R131" s="16"/>
      <c r="S131" s="16"/>
      <c r="T131" s="16"/>
    </row>
    <row r="132" spans="3:20" s="2" customFormat="1" ht="24" customHeight="1" x14ac:dyDescent="0.25">
      <c r="C132" s="1"/>
      <c r="D132" s="17" t="s">
        <v>284</v>
      </c>
      <c r="E132" s="18" t="s">
        <v>285</v>
      </c>
      <c r="F132" s="19" t="s">
        <v>286</v>
      </c>
      <c r="G132" s="19" t="s">
        <v>287</v>
      </c>
      <c r="H132" s="20">
        <f t="shared" ref="H132:H152" si="5">SUM(I132:L132)</f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M132" s="1"/>
      <c r="N132" s="16"/>
      <c r="O132" s="16"/>
      <c r="P132" s="16"/>
      <c r="Q132" s="16"/>
      <c r="R132" s="16"/>
      <c r="S132" s="16"/>
      <c r="T132" s="21" t="s">
        <v>28</v>
      </c>
    </row>
    <row r="133" spans="3:20" s="2" customFormat="1" ht="12" customHeight="1" x14ac:dyDescent="0.25">
      <c r="C133" s="1"/>
      <c r="D133" s="44" t="s">
        <v>288</v>
      </c>
      <c r="E133" s="48" t="s">
        <v>201</v>
      </c>
      <c r="F133" s="42" t="s">
        <v>286</v>
      </c>
      <c r="G133" s="42" t="s">
        <v>289</v>
      </c>
      <c r="H133" s="20">
        <f t="shared" si="5"/>
        <v>0</v>
      </c>
      <c r="I133" s="24"/>
      <c r="J133" s="24"/>
      <c r="K133" s="24"/>
      <c r="L133" s="24"/>
      <c r="M133" s="1"/>
      <c r="N133" s="16"/>
      <c r="O133" s="16"/>
      <c r="P133" s="16"/>
      <c r="Q133" s="16"/>
      <c r="R133" s="16"/>
      <c r="S133" s="16"/>
      <c r="T133" s="21" t="s">
        <v>28</v>
      </c>
    </row>
    <row r="134" spans="3:20" s="2" customFormat="1" ht="12" customHeight="1" x14ac:dyDescent="0.25">
      <c r="C134" s="1"/>
      <c r="D134" s="44" t="s">
        <v>290</v>
      </c>
      <c r="E134" s="48" t="s">
        <v>204</v>
      </c>
      <c r="F134" s="42" t="s">
        <v>286</v>
      </c>
      <c r="G134" s="42" t="s">
        <v>291</v>
      </c>
      <c r="H134" s="20">
        <f t="shared" si="5"/>
        <v>0</v>
      </c>
      <c r="I134" s="20">
        <f>SUM(I135,I137)</f>
        <v>0</v>
      </c>
      <c r="J134" s="20">
        <f>SUM(J135,J137)</f>
        <v>0</v>
      </c>
      <c r="K134" s="20">
        <f>SUM(K135,K137)</f>
        <v>0</v>
      </c>
      <c r="L134" s="20">
        <f>SUM(L135,L137)</f>
        <v>0</v>
      </c>
      <c r="M134" s="1"/>
      <c r="N134" s="16"/>
      <c r="O134" s="16"/>
      <c r="P134" s="16"/>
      <c r="Q134" s="16"/>
      <c r="R134" s="16"/>
      <c r="S134" s="16"/>
      <c r="T134" s="21" t="s">
        <v>28</v>
      </c>
    </row>
    <row r="135" spans="3:20" s="2" customFormat="1" ht="12" customHeight="1" x14ac:dyDescent="0.25">
      <c r="C135" s="1"/>
      <c r="D135" s="44" t="s">
        <v>292</v>
      </c>
      <c r="E135" s="49" t="s">
        <v>207</v>
      </c>
      <c r="F135" s="42" t="s">
        <v>286</v>
      </c>
      <c r="G135" s="42" t="s">
        <v>293</v>
      </c>
      <c r="H135" s="20">
        <f t="shared" si="5"/>
        <v>0</v>
      </c>
      <c r="I135" s="24"/>
      <c r="J135" s="24"/>
      <c r="K135" s="24"/>
      <c r="L135" s="24"/>
      <c r="M135" s="1"/>
      <c r="N135" s="16"/>
      <c r="O135" s="16"/>
      <c r="P135" s="16"/>
      <c r="Q135" s="16"/>
      <c r="R135" s="16"/>
      <c r="S135" s="16"/>
      <c r="T135" s="21" t="s">
        <v>28</v>
      </c>
    </row>
    <row r="136" spans="3:20" s="2" customFormat="1" ht="12" customHeight="1" x14ac:dyDescent="0.25">
      <c r="C136" s="1"/>
      <c r="D136" s="44" t="s">
        <v>294</v>
      </c>
      <c r="E136" s="50" t="s">
        <v>295</v>
      </c>
      <c r="F136" s="42" t="s">
        <v>286</v>
      </c>
      <c r="G136" s="42" t="s">
        <v>296</v>
      </c>
      <c r="H136" s="20">
        <f t="shared" si="5"/>
        <v>0</v>
      </c>
      <c r="I136" s="24"/>
      <c r="J136" s="24"/>
      <c r="K136" s="24"/>
      <c r="L136" s="24"/>
      <c r="M136" s="1"/>
      <c r="N136" s="16"/>
      <c r="O136" s="16"/>
      <c r="P136" s="16"/>
      <c r="Q136" s="16"/>
      <c r="R136" s="16"/>
      <c r="S136" s="16"/>
      <c r="T136" s="21" t="s">
        <v>28</v>
      </c>
    </row>
    <row r="137" spans="3:20" s="2" customFormat="1" ht="12" customHeight="1" x14ac:dyDescent="0.25">
      <c r="C137" s="1"/>
      <c r="D137" s="44" t="s">
        <v>297</v>
      </c>
      <c r="E137" s="49" t="s">
        <v>213</v>
      </c>
      <c r="F137" s="42" t="s">
        <v>286</v>
      </c>
      <c r="G137" s="42" t="s">
        <v>298</v>
      </c>
      <c r="H137" s="20">
        <f t="shared" si="5"/>
        <v>0</v>
      </c>
      <c r="I137" s="24"/>
      <c r="J137" s="24"/>
      <c r="K137" s="24"/>
      <c r="L137" s="24"/>
      <c r="M137" s="1"/>
      <c r="N137" s="16"/>
      <c r="O137" s="16"/>
      <c r="P137" s="16"/>
      <c r="Q137" s="16"/>
      <c r="R137" s="16"/>
      <c r="S137" s="16"/>
      <c r="T137" s="21" t="s">
        <v>28</v>
      </c>
    </row>
    <row r="138" spans="3:20" s="2" customFormat="1" ht="12" customHeight="1" x14ac:dyDescent="0.25">
      <c r="C138" s="1"/>
      <c r="D138" s="17" t="s">
        <v>299</v>
      </c>
      <c r="E138" s="18" t="s">
        <v>300</v>
      </c>
      <c r="F138" s="19" t="s">
        <v>286</v>
      </c>
      <c r="G138" s="19" t="s">
        <v>301</v>
      </c>
      <c r="H138" s="20">
        <f t="shared" si="5"/>
        <v>0</v>
      </c>
      <c r="I138" s="20">
        <f>SUM(I139,I144)</f>
        <v>0</v>
      </c>
      <c r="J138" s="20">
        <f>SUM(J139,J144)</f>
        <v>0</v>
      </c>
      <c r="K138" s="20">
        <f>SUM(K139,K144)</f>
        <v>0</v>
      </c>
      <c r="L138" s="20">
        <f>SUM(L139,L144)</f>
        <v>0</v>
      </c>
      <c r="M138" s="1"/>
      <c r="N138" s="16"/>
      <c r="O138" s="16"/>
      <c r="P138" s="16"/>
      <c r="Q138" s="16"/>
      <c r="R138" s="16"/>
      <c r="S138" s="16"/>
      <c r="T138" s="21" t="s">
        <v>28</v>
      </c>
    </row>
    <row r="139" spans="3:20" s="2" customFormat="1" ht="12" customHeight="1" x14ac:dyDescent="0.25">
      <c r="C139" s="1"/>
      <c r="D139" s="44" t="s">
        <v>302</v>
      </c>
      <c r="E139" s="48" t="s">
        <v>201</v>
      </c>
      <c r="F139" s="42" t="s">
        <v>286</v>
      </c>
      <c r="G139" s="42" t="s">
        <v>303</v>
      </c>
      <c r="H139" s="20">
        <f t="shared" si="5"/>
        <v>0</v>
      </c>
      <c r="I139" s="20">
        <f>SUM(I140:I141)</f>
        <v>0</v>
      </c>
      <c r="J139" s="20">
        <f>SUM(J140:J141)</f>
        <v>0</v>
      </c>
      <c r="K139" s="20">
        <f>SUM(K140:K141)</f>
        <v>0</v>
      </c>
      <c r="L139" s="20">
        <f>SUM(L140:L141)</f>
        <v>0</v>
      </c>
      <c r="M139" s="1"/>
      <c r="N139" s="16"/>
      <c r="O139" s="16"/>
      <c r="P139" s="16"/>
      <c r="Q139" s="16"/>
      <c r="R139" s="16"/>
      <c r="S139" s="16"/>
      <c r="T139" s="21" t="s">
        <v>28</v>
      </c>
    </row>
    <row r="140" spans="3:20" s="2" customFormat="1" ht="12" customHeight="1" x14ac:dyDescent="0.25">
      <c r="C140" s="1"/>
      <c r="D140" s="44" t="s">
        <v>304</v>
      </c>
      <c r="E140" s="49" t="s">
        <v>222</v>
      </c>
      <c r="F140" s="42" t="s">
        <v>286</v>
      </c>
      <c r="G140" s="42" t="s">
        <v>305</v>
      </c>
      <c r="H140" s="20">
        <f t="shared" si="5"/>
        <v>0</v>
      </c>
      <c r="I140" s="24"/>
      <c r="J140" s="24"/>
      <c r="K140" s="24"/>
      <c r="L140" s="24"/>
      <c r="M140" s="1"/>
      <c r="N140" s="16"/>
      <c r="O140" s="16"/>
      <c r="P140" s="16"/>
      <c r="Q140" s="16"/>
      <c r="R140" s="16"/>
      <c r="S140" s="16"/>
      <c r="T140" s="21" t="s">
        <v>28</v>
      </c>
    </row>
    <row r="141" spans="3:20" s="2" customFormat="1" ht="12" customHeight="1" x14ac:dyDescent="0.25">
      <c r="C141" s="1"/>
      <c r="D141" s="44" t="s">
        <v>306</v>
      </c>
      <c r="E141" s="49" t="s">
        <v>225</v>
      </c>
      <c r="F141" s="42" t="s">
        <v>286</v>
      </c>
      <c r="G141" s="42" t="s">
        <v>307</v>
      </c>
      <c r="H141" s="20">
        <f t="shared" si="5"/>
        <v>0</v>
      </c>
      <c r="I141" s="20">
        <f>SUM(I142:I143)</f>
        <v>0</v>
      </c>
      <c r="J141" s="20">
        <f>SUM(J142:J143)</f>
        <v>0</v>
      </c>
      <c r="K141" s="20">
        <f>SUM(K142:K143)</f>
        <v>0</v>
      </c>
      <c r="L141" s="20">
        <f>SUM(L142:L143)</f>
        <v>0</v>
      </c>
      <c r="M141" s="1"/>
      <c r="N141" s="16"/>
      <c r="O141" s="16"/>
      <c r="P141" s="16"/>
      <c r="Q141" s="16"/>
      <c r="R141" s="16"/>
      <c r="S141" s="16"/>
      <c r="T141" s="21" t="s">
        <v>28</v>
      </c>
    </row>
    <row r="142" spans="3:20" s="2" customFormat="1" ht="12" customHeight="1" x14ac:dyDescent="0.25">
      <c r="C142" s="1"/>
      <c r="D142" s="44" t="s">
        <v>308</v>
      </c>
      <c r="E142" s="50" t="s">
        <v>231</v>
      </c>
      <c r="F142" s="42" t="s">
        <v>286</v>
      </c>
      <c r="G142" s="42" t="s">
        <v>309</v>
      </c>
      <c r="H142" s="20">
        <f t="shared" si="5"/>
        <v>0</v>
      </c>
      <c r="I142" s="24"/>
      <c r="J142" s="24"/>
      <c r="K142" s="24"/>
      <c r="L142" s="24"/>
      <c r="M142" s="1"/>
      <c r="N142" s="16"/>
      <c r="O142" s="16"/>
      <c r="P142" s="16"/>
      <c r="Q142" s="16"/>
      <c r="R142" s="16"/>
      <c r="S142" s="16"/>
      <c r="T142" s="21" t="s">
        <v>28</v>
      </c>
    </row>
    <row r="143" spans="3:20" s="2" customFormat="1" ht="12" customHeight="1" x14ac:dyDescent="0.25">
      <c r="C143" s="1"/>
      <c r="D143" s="44" t="s">
        <v>310</v>
      </c>
      <c r="E143" s="50" t="s">
        <v>311</v>
      </c>
      <c r="F143" s="42" t="s">
        <v>286</v>
      </c>
      <c r="G143" s="42" t="s">
        <v>312</v>
      </c>
      <c r="H143" s="20">
        <f t="shared" si="5"/>
        <v>0</v>
      </c>
      <c r="I143" s="24"/>
      <c r="J143" s="24"/>
      <c r="K143" s="24"/>
      <c r="L143" s="24"/>
      <c r="M143" s="1"/>
      <c r="N143" s="16"/>
      <c r="O143" s="16"/>
      <c r="P143" s="16"/>
      <c r="Q143" s="16"/>
      <c r="R143" s="16"/>
      <c r="S143" s="16"/>
      <c r="T143" s="21" t="s">
        <v>28</v>
      </c>
    </row>
    <row r="144" spans="3:20" s="2" customFormat="1" ht="12" customHeight="1" x14ac:dyDescent="0.25">
      <c r="C144" s="1"/>
      <c r="D144" s="44" t="s">
        <v>313</v>
      </c>
      <c r="E144" s="48" t="s">
        <v>263</v>
      </c>
      <c r="F144" s="42" t="s">
        <v>286</v>
      </c>
      <c r="G144" s="42" t="s">
        <v>314</v>
      </c>
      <c r="H144" s="20">
        <f t="shared" si="5"/>
        <v>0</v>
      </c>
      <c r="I144" s="20">
        <f>SUM(I145,I147)</f>
        <v>0</v>
      </c>
      <c r="J144" s="20">
        <f>SUM(J145,J147)</f>
        <v>0</v>
      </c>
      <c r="K144" s="20">
        <f>SUM(K145,K147)</f>
        <v>0</v>
      </c>
      <c r="L144" s="20">
        <f>SUM(L145,L147)</f>
        <v>0</v>
      </c>
      <c r="M144" s="1"/>
      <c r="N144" s="16"/>
      <c r="O144" s="16"/>
      <c r="P144" s="16"/>
      <c r="Q144" s="16"/>
      <c r="R144" s="16"/>
      <c r="S144" s="16"/>
      <c r="T144" s="21" t="s">
        <v>28</v>
      </c>
    </row>
    <row r="145" spans="3:22" s="2" customFormat="1" ht="12" customHeight="1" x14ac:dyDescent="0.25">
      <c r="C145" s="1"/>
      <c r="D145" s="44" t="s">
        <v>315</v>
      </c>
      <c r="E145" s="49" t="s">
        <v>207</v>
      </c>
      <c r="F145" s="42" t="s">
        <v>286</v>
      </c>
      <c r="G145" s="42" t="s">
        <v>316</v>
      </c>
      <c r="H145" s="20">
        <f t="shared" si="5"/>
        <v>0</v>
      </c>
      <c r="I145" s="24"/>
      <c r="J145" s="24"/>
      <c r="K145" s="24"/>
      <c r="L145" s="24"/>
      <c r="M145" s="1"/>
      <c r="N145" s="16"/>
      <c r="O145" s="16"/>
      <c r="P145" s="16"/>
      <c r="Q145" s="16"/>
      <c r="R145" s="16"/>
      <c r="S145" s="16"/>
      <c r="T145" s="21" t="s">
        <v>28</v>
      </c>
    </row>
    <row r="146" spans="3:22" s="2" customFormat="1" ht="12" customHeight="1" x14ac:dyDescent="0.25">
      <c r="C146" s="1"/>
      <c r="D146" s="44" t="s">
        <v>317</v>
      </c>
      <c r="E146" s="50" t="s">
        <v>295</v>
      </c>
      <c r="F146" s="42" t="s">
        <v>286</v>
      </c>
      <c r="G146" s="42" t="s">
        <v>318</v>
      </c>
      <c r="H146" s="20">
        <f t="shared" si="5"/>
        <v>0</v>
      </c>
      <c r="I146" s="24"/>
      <c r="J146" s="24"/>
      <c r="K146" s="24"/>
      <c r="L146" s="24"/>
      <c r="M146" s="1"/>
      <c r="N146" s="16"/>
      <c r="O146" s="16"/>
      <c r="P146" s="16"/>
      <c r="Q146" s="16"/>
      <c r="R146" s="16"/>
      <c r="S146" s="16"/>
      <c r="T146" s="21" t="s">
        <v>28</v>
      </c>
    </row>
    <row r="147" spans="3:22" s="2" customFormat="1" ht="12" customHeight="1" x14ac:dyDescent="0.25">
      <c r="C147" s="1"/>
      <c r="D147" s="44" t="s">
        <v>319</v>
      </c>
      <c r="E147" s="49" t="s">
        <v>213</v>
      </c>
      <c r="F147" s="42" t="s">
        <v>286</v>
      </c>
      <c r="G147" s="42" t="s">
        <v>320</v>
      </c>
      <c r="H147" s="20">
        <f t="shared" si="5"/>
        <v>0</v>
      </c>
      <c r="I147" s="24"/>
      <c r="J147" s="24"/>
      <c r="K147" s="24"/>
      <c r="L147" s="24"/>
      <c r="M147" s="1"/>
      <c r="N147" s="16"/>
      <c r="O147" s="16"/>
      <c r="P147" s="16"/>
      <c r="Q147" s="16"/>
      <c r="R147" s="16"/>
      <c r="S147" s="16"/>
      <c r="T147" s="21" t="s">
        <v>28</v>
      </c>
    </row>
    <row r="148" spans="3:22" s="2" customFormat="1" ht="12" customHeight="1" x14ac:dyDescent="0.25">
      <c r="C148" s="1"/>
      <c r="D148" s="17" t="s">
        <v>321</v>
      </c>
      <c r="E148" s="18" t="s">
        <v>322</v>
      </c>
      <c r="F148" s="19" t="s">
        <v>286</v>
      </c>
      <c r="G148" s="19" t="s">
        <v>323</v>
      </c>
      <c r="H148" s="20">
        <f t="shared" si="5"/>
        <v>5079.7548541080005</v>
      </c>
      <c r="I148" s="20">
        <f>SUM(I149:I150)</f>
        <v>7.7342399999999999E-3</v>
      </c>
      <c r="J148" s="20">
        <f>SUM(J149:J150)</f>
        <v>4630.6484197560003</v>
      </c>
      <c r="K148" s="20">
        <f>SUM(K149:K150)</f>
        <v>319.94153265600005</v>
      </c>
      <c r="L148" s="20">
        <f>SUM(L149:L150)</f>
        <v>129.157167456</v>
      </c>
      <c r="M148" s="1"/>
      <c r="N148" s="16"/>
      <c r="O148" s="16"/>
      <c r="P148" s="16"/>
      <c r="Q148" s="16"/>
      <c r="R148" s="16"/>
      <c r="S148" s="16"/>
      <c r="T148" s="21" t="s">
        <v>28</v>
      </c>
      <c r="V148" s="39"/>
    </row>
    <row r="149" spans="3:22" s="2" customFormat="1" ht="12" customHeight="1" x14ac:dyDescent="0.25">
      <c r="C149" s="1"/>
      <c r="D149" s="44" t="s">
        <v>324</v>
      </c>
      <c r="E149" s="48" t="s">
        <v>201</v>
      </c>
      <c r="F149" s="42" t="s">
        <v>286</v>
      </c>
      <c r="G149" s="42" t="s">
        <v>325</v>
      </c>
      <c r="H149" s="20">
        <f t="shared" si="5"/>
        <v>0</v>
      </c>
      <c r="I149" s="24"/>
      <c r="J149" s="24"/>
      <c r="K149" s="24"/>
      <c r="L149" s="24"/>
      <c r="M149" s="1"/>
      <c r="N149" s="16"/>
      <c r="O149" s="16"/>
      <c r="P149" s="16"/>
      <c r="Q149" s="16"/>
      <c r="R149" s="16"/>
      <c r="S149" s="16"/>
      <c r="T149" s="21" t="s">
        <v>28</v>
      </c>
    </row>
    <row r="150" spans="3:22" s="2" customFormat="1" ht="12" customHeight="1" x14ac:dyDescent="0.25">
      <c r="C150" s="1"/>
      <c r="D150" s="44" t="s">
        <v>326</v>
      </c>
      <c r="E150" s="48" t="s">
        <v>204</v>
      </c>
      <c r="F150" s="42" t="s">
        <v>286</v>
      </c>
      <c r="G150" s="42" t="s">
        <v>327</v>
      </c>
      <c r="H150" s="20">
        <f t="shared" si="5"/>
        <v>5079.7548541080005</v>
      </c>
      <c r="I150" s="20">
        <f>SUM(I151:I152)</f>
        <v>7.7342399999999999E-3</v>
      </c>
      <c r="J150" s="20">
        <f>SUM(J151:J152)</f>
        <v>4630.6484197560003</v>
      </c>
      <c r="K150" s="20">
        <f>SUM(K151:K152)</f>
        <v>319.94153265600005</v>
      </c>
      <c r="L150" s="20">
        <f>SUM(L151:L152)</f>
        <v>129.157167456</v>
      </c>
      <c r="M150" s="1"/>
      <c r="N150" s="16"/>
      <c r="O150" s="16"/>
      <c r="P150" s="16"/>
      <c r="Q150" s="16"/>
      <c r="R150" s="16"/>
      <c r="S150" s="16"/>
      <c r="T150" s="21" t="s">
        <v>28</v>
      </c>
    </row>
    <row r="151" spans="3:22" s="2" customFormat="1" ht="12" customHeight="1" x14ac:dyDescent="0.25">
      <c r="C151" s="1"/>
      <c r="D151" s="44" t="s">
        <v>328</v>
      </c>
      <c r="E151" s="49" t="s">
        <v>279</v>
      </c>
      <c r="F151" s="42" t="s">
        <v>286</v>
      </c>
      <c r="G151" s="42" t="s">
        <v>329</v>
      </c>
      <c r="H151" s="20">
        <f t="shared" si="5"/>
        <v>4038.4018276440002</v>
      </c>
      <c r="I151" s="24"/>
      <c r="J151" s="24">
        <f>J129*54523.19/1000*1.2</f>
        <v>4038.4018276440002</v>
      </c>
      <c r="K151" s="24"/>
      <c r="L151" s="24"/>
      <c r="M151" s="1"/>
      <c r="N151" s="16"/>
      <c r="O151" s="16"/>
      <c r="P151" s="16"/>
      <c r="Q151" s="16"/>
      <c r="R151" s="16"/>
      <c r="S151" s="16"/>
      <c r="T151" s="21" t="s">
        <v>28</v>
      </c>
    </row>
    <row r="152" spans="3:22" s="2" customFormat="1" ht="12" customHeight="1" x14ac:dyDescent="0.25">
      <c r="C152" s="1"/>
      <c r="D152" s="44" t="s">
        <v>330</v>
      </c>
      <c r="E152" s="49" t="s">
        <v>213</v>
      </c>
      <c r="F152" s="42" t="s">
        <v>286</v>
      </c>
      <c r="G152" s="42" t="s">
        <v>331</v>
      </c>
      <c r="H152" s="20">
        <f t="shared" si="5"/>
        <v>1041.3530264640001</v>
      </c>
      <c r="I152" s="24">
        <f>I130*107.42/1000*1.2</f>
        <v>7.7342399999999999E-3</v>
      </c>
      <c r="J152" s="24">
        <f>J130*107.42/1000*1.2</f>
        <v>592.24659211200003</v>
      </c>
      <c r="K152" s="24">
        <f>K130*107.42/1000*1.2</f>
        <v>319.94153265600005</v>
      </c>
      <c r="L152" s="24">
        <f>L130*107.42/1000*1.2</f>
        <v>129.157167456</v>
      </c>
      <c r="M152" s="1"/>
      <c r="N152" s="16"/>
      <c r="O152" s="16"/>
      <c r="P152" s="16"/>
      <c r="Q152" s="16"/>
      <c r="R152" s="16"/>
      <c r="S152" s="16"/>
      <c r="T152" s="21" t="s">
        <v>28</v>
      </c>
    </row>
  </sheetData>
  <mergeCells count="11">
    <mergeCell ref="I11:L11"/>
    <mergeCell ref="D11:D12"/>
    <mergeCell ref="E11:E12"/>
    <mergeCell ref="F11:F12"/>
    <mergeCell ref="G11:G12"/>
    <mergeCell ref="H11:H12"/>
    <mergeCell ref="D14:F14"/>
    <mergeCell ref="D54:F54"/>
    <mergeCell ref="D94:F94"/>
    <mergeCell ref="D98:F98"/>
    <mergeCell ref="D131:F1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5"/>
  <sheetViews>
    <sheetView topLeftCell="C1" workbookViewId="0">
      <selection activeCell="K124" sqref="K124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70.710937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21" width="9.140625" style="2"/>
    <col min="22" max="22" width="10" style="2" bestFit="1" customWidth="1"/>
    <col min="23" max="16384" width="9.140625" style="2"/>
  </cols>
  <sheetData>
    <row r="1" spans="1:20" x14ac:dyDescent="0.25">
      <c r="A1" s="5"/>
      <c r="D1" s="41" t="s">
        <v>12</v>
      </c>
      <c r="E1" s="41"/>
      <c r="F1" s="7"/>
      <c r="G1" s="7"/>
      <c r="H1" s="7"/>
      <c r="I1" s="7"/>
      <c r="J1" s="7"/>
      <c r="K1" s="7"/>
    </row>
    <row r="2" spans="1:20" x14ac:dyDescent="0.25">
      <c r="D2" s="43" t="str">
        <f>IF(ORG="","Не определено",ORG)</f>
        <v>ООО "КВЭП"</v>
      </c>
      <c r="E2" s="43"/>
    </row>
    <row r="3" spans="1:20" x14ac:dyDescent="0.25">
      <c r="D3" s="9"/>
      <c r="E3" s="9"/>
      <c r="F3" s="7"/>
      <c r="G3" s="7"/>
      <c r="H3" s="7"/>
      <c r="I3" s="7"/>
      <c r="J3" s="7"/>
      <c r="K3" s="7"/>
      <c r="L3" s="40" t="s">
        <v>13</v>
      </c>
    </row>
    <row r="4" spans="1:20" x14ac:dyDescent="0.25">
      <c r="D4" s="66" t="s">
        <v>14</v>
      </c>
      <c r="E4" s="66" t="s">
        <v>15</v>
      </c>
      <c r="F4" s="66" t="s">
        <v>16</v>
      </c>
      <c r="G4" s="66" t="s">
        <v>17</v>
      </c>
      <c r="H4" s="66" t="s">
        <v>18</v>
      </c>
      <c r="I4" s="66" t="s">
        <v>19</v>
      </c>
      <c r="J4" s="66"/>
      <c r="K4" s="66"/>
      <c r="L4" s="66"/>
    </row>
    <row r="5" spans="1:20" x14ac:dyDescent="0.25">
      <c r="D5" s="66"/>
      <c r="E5" s="66"/>
      <c r="F5" s="66"/>
      <c r="G5" s="66"/>
      <c r="H5" s="66"/>
      <c r="I5" s="42" t="s">
        <v>20</v>
      </c>
      <c r="J5" s="42" t="s">
        <v>21</v>
      </c>
      <c r="K5" s="42" t="s">
        <v>22</v>
      </c>
      <c r="L5" s="42" t="s">
        <v>23</v>
      </c>
    </row>
    <row r="6" spans="1:20" x14ac:dyDescent="0.25">
      <c r="D6" s="12">
        <v>0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</row>
    <row r="7" spans="1:20" x14ac:dyDescent="0.25">
      <c r="D7" s="64" t="s">
        <v>24</v>
      </c>
      <c r="E7" s="65"/>
      <c r="F7" s="65"/>
      <c r="G7" s="13"/>
      <c r="H7" s="14"/>
      <c r="I7" s="14"/>
      <c r="J7" s="14"/>
      <c r="K7" s="14"/>
      <c r="L7" s="15"/>
      <c r="N7" s="16"/>
      <c r="O7" s="16"/>
      <c r="P7" s="16"/>
      <c r="Q7" s="16"/>
      <c r="R7" s="16"/>
      <c r="S7" s="16"/>
      <c r="T7" s="16"/>
    </row>
    <row r="8" spans="1:20" x14ac:dyDescent="0.25">
      <c r="D8" s="17" t="s">
        <v>25</v>
      </c>
      <c r="E8" s="18" t="s">
        <v>26</v>
      </c>
      <c r="F8" s="19" t="s">
        <v>27</v>
      </c>
      <c r="G8" s="19">
        <v>10</v>
      </c>
      <c r="H8" s="20">
        <f>SUM(I8:L8)</f>
        <v>7563.1990000000005</v>
      </c>
      <c r="I8" s="20">
        <f>SUM(I9,I10,I13,I16)</f>
        <v>928.07899999999995</v>
      </c>
      <c r="J8" s="20">
        <f>SUM(J9,J10,J13,J16)</f>
        <v>5081.0640000000003</v>
      </c>
      <c r="K8" s="20">
        <f>SUM(K9,K10,K13,K16)</f>
        <v>1554.056</v>
      </c>
      <c r="L8" s="20">
        <f>SUM(L9,L10,L13,L16)</f>
        <v>0</v>
      </c>
      <c r="N8" s="16"/>
      <c r="O8" s="16"/>
      <c r="P8" s="16"/>
      <c r="Q8" s="16"/>
      <c r="R8" s="16"/>
      <c r="S8" s="16"/>
      <c r="T8" s="21" t="s">
        <v>28</v>
      </c>
    </row>
    <row r="9" spans="1:20" x14ac:dyDescent="0.25">
      <c r="D9" s="44" t="s">
        <v>29</v>
      </c>
      <c r="E9" s="48" t="s">
        <v>30</v>
      </c>
      <c r="F9" s="42" t="s">
        <v>27</v>
      </c>
      <c r="G9" s="42">
        <v>20</v>
      </c>
      <c r="H9" s="20">
        <f>SUM(I9:L9)</f>
        <v>0</v>
      </c>
      <c r="I9" s="24"/>
      <c r="J9" s="24"/>
      <c r="K9" s="24"/>
      <c r="L9" s="24"/>
      <c r="N9" s="16"/>
      <c r="O9" s="16"/>
      <c r="P9" s="16"/>
      <c r="Q9" s="16"/>
      <c r="R9" s="16"/>
      <c r="S9" s="16"/>
      <c r="T9" s="21" t="s">
        <v>28</v>
      </c>
    </row>
    <row r="10" spans="1:20" x14ac:dyDescent="0.25">
      <c r="A10" s="2"/>
      <c r="B10" s="2"/>
      <c r="D10" s="44" t="s">
        <v>31</v>
      </c>
      <c r="E10" s="48" t="s">
        <v>32</v>
      </c>
      <c r="F10" s="42" t="s">
        <v>27</v>
      </c>
      <c r="G10" s="42">
        <v>30</v>
      </c>
      <c r="H10" s="20">
        <f>SUM(I10:L10)</f>
        <v>0</v>
      </c>
      <c r="I10" s="20">
        <f>SUM(I11:I12)</f>
        <v>0</v>
      </c>
      <c r="J10" s="20">
        <f>SUM(J11:J12)</f>
        <v>0</v>
      </c>
      <c r="K10" s="20">
        <f>SUM(K11:K12)</f>
        <v>0</v>
      </c>
      <c r="L10" s="20">
        <f>SUM(L11:L12)</f>
        <v>0</v>
      </c>
      <c r="N10" s="16"/>
      <c r="O10" s="16"/>
      <c r="P10" s="16"/>
      <c r="Q10" s="16"/>
      <c r="R10" s="16"/>
      <c r="S10" s="16"/>
      <c r="T10" s="21" t="s">
        <v>28</v>
      </c>
    </row>
    <row r="11" spans="1:20" x14ac:dyDescent="0.25">
      <c r="A11" s="2"/>
      <c r="B11" s="2"/>
      <c r="D11" s="47"/>
      <c r="E11" s="26"/>
      <c r="F11" s="46"/>
      <c r="G11" s="46"/>
      <c r="H11" s="28"/>
      <c r="I11" s="28"/>
      <c r="J11" s="28"/>
      <c r="K11" s="28"/>
      <c r="L11" s="29"/>
      <c r="N11" s="21" t="s">
        <v>33</v>
      </c>
      <c r="O11" s="16"/>
      <c r="P11" s="16"/>
      <c r="Q11" s="16"/>
      <c r="R11" s="16"/>
      <c r="S11" s="16"/>
      <c r="T11" s="16"/>
    </row>
    <row r="12" spans="1:20" x14ac:dyDescent="0.25">
      <c r="A12" s="2"/>
      <c r="B12" s="2"/>
      <c r="D12" s="45"/>
      <c r="E12" s="26" t="s">
        <v>34</v>
      </c>
      <c r="F12" s="46"/>
      <c r="G12" s="46"/>
      <c r="H12" s="28"/>
      <c r="I12" s="28"/>
      <c r="J12" s="28"/>
      <c r="K12" s="28"/>
      <c r="L12" s="29"/>
      <c r="N12" s="16"/>
      <c r="O12" s="16"/>
      <c r="P12" s="16"/>
      <c r="Q12" s="16"/>
      <c r="R12" s="16"/>
      <c r="S12" s="16"/>
      <c r="T12" s="31" t="s">
        <v>35</v>
      </c>
    </row>
    <row r="13" spans="1:20" x14ac:dyDescent="0.25">
      <c r="A13" s="2"/>
      <c r="B13" s="2"/>
      <c r="D13" s="44" t="s">
        <v>36</v>
      </c>
      <c r="E13" s="48" t="s">
        <v>37</v>
      </c>
      <c r="F13" s="42" t="s">
        <v>27</v>
      </c>
      <c r="G13" s="42" t="s">
        <v>38</v>
      </c>
      <c r="H13" s="20">
        <f>SUM(I13:L13)</f>
        <v>0</v>
      </c>
      <c r="I13" s="20">
        <f>SUM(I14:I15)</f>
        <v>0</v>
      </c>
      <c r="J13" s="20">
        <f>SUM(J14:J15)</f>
        <v>0</v>
      </c>
      <c r="K13" s="20">
        <f>SUM(K14:K15)</f>
        <v>0</v>
      </c>
      <c r="L13" s="20">
        <f>SUM(L14:L15)</f>
        <v>0</v>
      </c>
      <c r="N13" s="16"/>
      <c r="O13" s="16"/>
      <c r="P13" s="16"/>
      <c r="Q13" s="16"/>
      <c r="R13" s="16"/>
      <c r="S13" s="16"/>
      <c r="T13" s="21" t="s">
        <v>28</v>
      </c>
    </row>
    <row r="14" spans="1:20" x14ac:dyDescent="0.25">
      <c r="A14" s="2"/>
      <c r="B14" s="2"/>
      <c r="D14" s="47"/>
      <c r="E14" s="26"/>
      <c r="F14" s="46"/>
      <c r="G14" s="46"/>
      <c r="H14" s="28"/>
      <c r="I14" s="28"/>
      <c r="J14" s="28"/>
      <c r="K14" s="28"/>
      <c r="L14" s="29"/>
      <c r="N14" s="21" t="s">
        <v>33</v>
      </c>
      <c r="O14" s="16"/>
      <c r="P14" s="16"/>
      <c r="Q14" s="16"/>
      <c r="R14" s="16"/>
      <c r="S14" s="16"/>
      <c r="T14" s="16"/>
    </row>
    <row r="15" spans="1:20" x14ac:dyDescent="0.25">
      <c r="A15" s="2"/>
      <c r="B15" s="2"/>
      <c r="D15" s="45"/>
      <c r="E15" s="26" t="s">
        <v>34</v>
      </c>
      <c r="F15" s="46"/>
      <c r="G15" s="46"/>
      <c r="H15" s="28"/>
      <c r="I15" s="28"/>
      <c r="J15" s="28"/>
      <c r="K15" s="28"/>
      <c r="L15" s="29"/>
      <c r="N15" s="16"/>
      <c r="O15" s="16"/>
      <c r="P15" s="16"/>
      <c r="Q15" s="16"/>
      <c r="R15" s="16"/>
      <c r="S15" s="16"/>
      <c r="T15" s="31" t="s">
        <v>39</v>
      </c>
    </row>
    <row r="16" spans="1:20" x14ac:dyDescent="0.25">
      <c r="A16" s="2"/>
      <c r="B16" s="2"/>
      <c r="D16" s="44" t="s">
        <v>40</v>
      </c>
      <c r="E16" s="48" t="s">
        <v>41</v>
      </c>
      <c r="F16" s="42" t="s">
        <v>27</v>
      </c>
      <c r="G16" s="42" t="s">
        <v>42</v>
      </c>
      <c r="H16" s="20">
        <f>SUM(I16:L16)</f>
        <v>7563.1990000000005</v>
      </c>
      <c r="I16" s="20">
        <f>SUM(I17:I21)</f>
        <v>928.07899999999995</v>
      </c>
      <c r="J16" s="20">
        <f>SUM(J17:J21)</f>
        <v>5081.0640000000003</v>
      </c>
      <c r="K16" s="20">
        <f>SUM(K17:K21)</f>
        <v>1554.056</v>
      </c>
      <c r="L16" s="20">
        <f>SUM(L17:L21)</f>
        <v>0</v>
      </c>
      <c r="N16" s="16"/>
      <c r="O16" s="16"/>
      <c r="P16" s="16"/>
      <c r="Q16" s="16"/>
      <c r="R16" s="16"/>
      <c r="S16" s="16"/>
      <c r="T16" s="21" t="s">
        <v>28</v>
      </c>
    </row>
    <row r="17" spans="1:20" x14ac:dyDescent="0.25">
      <c r="A17" s="2"/>
      <c r="B17" s="2"/>
      <c r="D17" s="47"/>
      <c r="E17" s="26"/>
      <c r="F17" s="46"/>
      <c r="G17" s="46"/>
      <c r="H17" s="28"/>
      <c r="I17" s="28"/>
      <c r="J17" s="28"/>
      <c r="K17" s="28"/>
      <c r="L17" s="29"/>
      <c r="N17" s="21" t="s">
        <v>33</v>
      </c>
      <c r="O17" s="16"/>
      <c r="P17" s="16"/>
      <c r="Q17" s="16"/>
      <c r="R17" s="16"/>
      <c r="S17" s="16"/>
      <c r="T17" s="16"/>
    </row>
    <row r="18" spans="1:20" s="1" customFormat="1" ht="12.75" x14ac:dyDescent="0.15">
      <c r="C18" s="32" t="s">
        <v>43</v>
      </c>
      <c r="D18" s="44" t="str">
        <f>"1.4."&amp;N18</f>
        <v>1.4.1</v>
      </c>
      <c r="E18" s="52" t="s">
        <v>44</v>
      </c>
      <c r="F18" s="42" t="s">
        <v>27</v>
      </c>
      <c r="G18" s="42" t="s">
        <v>42</v>
      </c>
      <c r="H18" s="20">
        <f>SUM(I18:L18)</f>
        <v>7146.8240000000005</v>
      </c>
      <c r="I18" s="24">
        <v>928.07899999999995</v>
      </c>
      <c r="J18" s="24">
        <v>5081.0640000000003</v>
      </c>
      <c r="K18" s="24">
        <v>1137.681</v>
      </c>
      <c r="L18" s="24"/>
      <c r="N18" s="21" t="s">
        <v>25</v>
      </c>
      <c r="O18" s="34" t="s">
        <v>44</v>
      </c>
      <c r="P18" s="34" t="s">
        <v>45</v>
      </c>
      <c r="Q18" s="34" t="s">
        <v>46</v>
      </c>
      <c r="R18" s="34" t="s">
        <v>47</v>
      </c>
      <c r="S18" s="21" t="s">
        <v>48</v>
      </c>
      <c r="T18" s="21" t="s">
        <v>49</v>
      </c>
    </row>
    <row r="19" spans="1:20" s="1" customFormat="1" ht="12.75" x14ac:dyDescent="0.15">
      <c r="C19" s="32" t="s">
        <v>43</v>
      </c>
      <c r="D19" s="44" t="str">
        <f>"1.4."&amp;N19</f>
        <v>1.4.2</v>
      </c>
      <c r="E19" s="52" t="s">
        <v>50</v>
      </c>
      <c r="F19" s="42" t="s">
        <v>27</v>
      </c>
      <c r="G19" s="42" t="s">
        <v>42</v>
      </c>
      <c r="H19" s="20">
        <f>SUM(I19:L19)</f>
        <v>310.20500000000004</v>
      </c>
      <c r="I19" s="24"/>
      <c r="J19" s="24"/>
      <c r="K19" s="24">
        <f>303.396+6.809</f>
        <v>310.20500000000004</v>
      </c>
      <c r="L19" s="24"/>
      <c r="N19" s="21" t="s">
        <v>51</v>
      </c>
      <c r="O19" s="34" t="s">
        <v>50</v>
      </c>
      <c r="P19" s="34" t="s">
        <v>52</v>
      </c>
      <c r="Q19" s="34" t="s">
        <v>53</v>
      </c>
      <c r="R19" s="34" t="s">
        <v>47</v>
      </c>
      <c r="S19" s="21" t="s">
        <v>48</v>
      </c>
      <c r="T19" s="21" t="s">
        <v>49</v>
      </c>
    </row>
    <row r="20" spans="1:20" s="1" customFormat="1" ht="12.75" x14ac:dyDescent="0.15">
      <c r="C20" s="32" t="s">
        <v>43</v>
      </c>
      <c r="D20" s="44" t="str">
        <f>"1.4."&amp;N20</f>
        <v>1.4.3</v>
      </c>
      <c r="E20" s="52" t="s">
        <v>54</v>
      </c>
      <c r="F20" s="42" t="s">
        <v>27</v>
      </c>
      <c r="G20" s="42" t="s">
        <v>42</v>
      </c>
      <c r="H20" s="20">
        <f>SUM(I20:L20)</f>
        <v>106.17</v>
      </c>
      <c r="I20" s="24"/>
      <c r="J20" s="24"/>
      <c r="K20" s="24">
        <v>106.17</v>
      </c>
      <c r="L20" s="24"/>
      <c r="N20" s="21" t="s">
        <v>55</v>
      </c>
      <c r="O20" s="34" t="s">
        <v>54</v>
      </c>
      <c r="P20" s="34" t="s">
        <v>56</v>
      </c>
      <c r="Q20" s="34" t="s">
        <v>57</v>
      </c>
      <c r="R20" s="34" t="s">
        <v>58</v>
      </c>
      <c r="S20" s="21" t="s">
        <v>48</v>
      </c>
      <c r="T20" s="21" t="s">
        <v>49</v>
      </c>
    </row>
    <row r="21" spans="1:20" x14ac:dyDescent="0.25">
      <c r="A21" s="2"/>
      <c r="B21" s="2"/>
      <c r="D21" s="45"/>
      <c r="E21" s="26" t="s">
        <v>34</v>
      </c>
      <c r="F21" s="46"/>
      <c r="G21" s="46"/>
      <c r="H21" s="28"/>
      <c r="I21" s="28"/>
      <c r="J21" s="28"/>
      <c r="K21" s="28"/>
      <c r="L21" s="29"/>
      <c r="N21" s="16"/>
      <c r="O21" s="16"/>
      <c r="P21" s="16"/>
      <c r="Q21" s="16"/>
      <c r="R21" s="16"/>
      <c r="S21" s="16"/>
      <c r="T21" s="31" t="s">
        <v>59</v>
      </c>
    </row>
    <row r="22" spans="1:20" x14ac:dyDescent="0.25">
      <c r="A22" s="2"/>
      <c r="B22" s="2"/>
      <c r="D22" s="17" t="s">
        <v>51</v>
      </c>
      <c r="E22" s="18" t="s">
        <v>60</v>
      </c>
      <c r="F22" s="19" t="s">
        <v>27</v>
      </c>
      <c r="G22" s="19" t="s">
        <v>61</v>
      </c>
      <c r="H22" s="20">
        <f t="shared" ref="H22:H34" si="0">SUM(I22:L22)</f>
        <v>2569.4880000000003</v>
      </c>
      <c r="I22" s="20">
        <f>SUM(I24,I25,I26)</f>
        <v>0</v>
      </c>
      <c r="J22" s="20">
        <f>SUM(J23,J25,J26)</f>
        <v>0</v>
      </c>
      <c r="K22" s="20">
        <f>SUM(K23,K24,K26)</f>
        <v>1652.4130000000002</v>
      </c>
      <c r="L22" s="20">
        <f>SUM(L23,L24,L25)</f>
        <v>917.07500000000027</v>
      </c>
      <c r="N22" s="16"/>
      <c r="O22" s="16"/>
      <c r="P22" s="16"/>
      <c r="Q22" s="16"/>
      <c r="R22" s="16"/>
      <c r="S22" s="16"/>
      <c r="T22" s="21" t="s">
        <v>28</v>
      </c>
    </row>
    <row r="23" spans="1:20" x14ac:dyDescent="0.25">
      <c r="A23" s="2"/>
      <c r="B23" s="2"/>
      <c r="D23" s="44" t="s">
        <v>62</v>
      </c>
      <c r="E23" s="48" t="s">
        <v>20</v>
      </c>
      <c r="F23" s="42" t="s">
        <v>27</v>
      </c>
      <c r="G23" s="42" t="s">
        <v>63</v>
      </c>
      <c r="H23" s="20">
        <f t="shared" si="0"/>
        <v>873.22399999999993</v>
      </c>
      <c r="I23" s="35"/>
      <c r="J23" s="24"/>
      <c r="K23" s="24">
        <f>I39</f>
        <v>873.22399999999993</v>
      </c>
      <c r="L23" s="24"/>
      <c r="N23" s="16"/>
      <c r="O23" s="16"/>
      <c r="P23" s="16"/>
      <c r="Q23" s="16"/>
      <c r="R23" s="16"/>
      <c r="S23" s="16"/>
      <c r="T23" s="21" t="s">
        <v>28</v>
      </c>
    </row>
    <row r="24" spans="1:20" x14ac:dyDescent="0.25">
      <c r="A24" s="2"/>
      <c r="B24" s="2"/>
      <c r="D24" s="44" t="s">
        <v>64</v>
      </c>
      <c r="E24" s="48" t="s">
        <v>21</v>
      </c>
      <c r="F24" s="42" t="s">
        <v>27</v>
      </c>
      <c r="G24" s="42" t="s">
        <v>65</v>
      </c>
      <c r="H24" s="20">
        <f t="shared" si="0"/>
        <v>779.18900000000031</v>
      </c>
      <c r="I24" s="24"/>
      <c r="J24" s="35"/>
      <c r="K24" s="24">
        <f>J16-J28-J42</f>
        <v>779.18900000000031</v>
      </c>
      <c r="L24" s="24"/>
      <c r="N24" s="16"/>
      <c r="O24" s="16"/>
      <c r="P24" s="16"/>
      <c r="Q24" s="16"/>
      <c r="R24" s="16"/>
      <c r="S24" s="16"/>
      <c r="T24" s="21" t="s">
        <v>28</v>
      </c>
    </row>
    <row r="25" spans="1:20" x14ac:dyDescent="0.25">
      <c r="A25" s="2"/>
      <c r="B25" s="2"/>
      <c r="D25" s="44" t="s">
        <v>66</v>
      </c>
      <c r="E25" s="48" t="s">
        <v>22</v>
      </c>
      <c r="F25" s="42" t="s">
        <v>27</v>
      </c>
      <c r="G25" s="42" t="s">
        <v>67</v>
      </c>
      <c r="H25" s="20">
        <f t="shared" si="0"/>
        <v>917.07500000000027</v>
      </c>
      <c r="I25" s="24"/>
      <c r="J25" s="24"/>
      <c r="K25" s="35"/>
      <c r="L25" s="24">
        <f>K10+K16+K22-K28-K42</f>
        <v>917.07500000000027</v>
      </c>
      <c r="N25" s="16"/>
      <c r="O25" s="16"/>
      <c r="P25" s="16"/>
      <c r="Q25" s="16"/>
      <c r="R25" s="16"/>
      <c r="S25" s="16"/>
      <c r="T25" s="21" t="s">
        <v>28</v>
      </c>
    </row>
    <row r="26" spans="1:20" x14ac:dyDescent="0.25">
      <c r="A26" s="2"/>
      <c r="B26" s="2"/>
      <c r="D26" s="44" t="s">
        <v>68</v>
      </c>
      <c r="E26" s="48" t="s">
        <v>69</v>
      </c>
      <c r="F26" s="42" t="s">
        <v>27</v>
      </c>
      <c r="G26" s="42" t="s">
        <v>70</v>
      </c>
      <c r="H26" s="20">
        <f t="shared" si="0"/>
        <v>0</v>
      </c>
      <c r="I26" s="24"/>
      <c r="J26" s="24"/>
      <c r="K26" s="24"/>
      <c r="L26" s="35"/>
      <c r="N26" s="16"/>
      <c r="O26" s="16"/>
      <c r="P26" s="16"/>
      <c r="Q26" s="16"/>
      <c r="R26" s="16"/>
      <c r="S26" s="16"/>
      <c r="T26" s="21" t="s">
        <v>28</v>
      </c>
    </row>
    <row r="27" spans="1:20" x14ac:dyDescent="0.25">
      <c r="A27" s="2"/>
      <c r="B27" s="2"/>
      <c r="D27" s="17" t="s">
        <v>55</v>
      </c>
      <c r="E27" s="18" t="s">
        <v>71</v>
      </c>
      <c r="F27" s="19" t="s">
        <v>27</v>
      </c>
      <c r="G27" s="19" t="s">
        <v>72</v>
      </c>
      <c r="H27" s="20">
        <f t="shared" si="0"/>
        <v>0</v>
      </c>
      <c r="I27" s="24"/>
      <c r="J27" s="24"/>
      <c r="K27" s="24"/>
      <c r="L27" s="24"/>
      <c r="N27" s="16"/>
      <c r="O27" s="16"/>
      <c r="P27" s="16"/>
      <c r="Q27" s="16"/>
      <c r="R27" s="16"/>
      <c r="S27" s="16"/>
      <c r="T27" s="21" t="s">
        <v>28</v>
      </c>
    </row>
    <row r="28" spans="1:20" x14ac:dyDescent="0.25">
      <c r="A28" s="2"/>
      <c r="B28" s="2"/>
      <c r="D28" s="17" t="s">
        <v>73</v>
      </c>
      <c r="E28" s="18" t="s">
        <v>74</v>
      </c>
      <c r="F28" s="19" t="s">
        <v>27</v>
      </c>
      <c r="G28" s="19" t="s">
        <v>75</v>
      </c>
      <c r="H28" s="20">
        <f t="shared" si="0"/>
        <v>7347.5730000000003</v>
      </c>
      <c r="I28" s="20">
        <f>SUM(I29,I31,I34,I38)</f>
        <v>0</v>
      </c>
      <c r="J28" s="20">
        <f>SUM(J29,J31,J34,J38)</f>
        <v>4215.0219999999999</v>
      </c>
      <c r="K28" s="20">
        <f>SUM(K29,K31,K34,K38)</f>
        <v>2216.3359999999998</v>
      </c>
      <c r="L28" s="20">
        <f>SUM(L29,L31,L34,L38)</f>
        <v>916.21500000000003</v>
      </c>
      <c r="N28" s="16"/>
      <c r="O28" s="16"/>
      <c r="P28" s="16"/>
      <c r="Q28" s="16"/>
      <c r="R28" s="16"/>
      <c r="S28" s="16"/>
      <c r="T28" s="21" t="s">
        <v>28</v>
      </c>
    </row>
    <row r="29" spans="1:20" ht="21" x14ac:dyDescent="0.25">
      <c r="A29" s="2"/>
      <c r="B29" s="2"/>
      <c r="D29" s="44" t="s">
        <v>76</v>
      </c>
      <c r="E29" s="48" t="s">
        <v>77</v>
      </c>
      <c r="F29" s="42" t="s">
        <v>27</v>
      </c>
      <c r="G29" s="42" t="s">
        <v>78</v>
      </c>
      <c r="H29" s="20">
        <f t="shared" si="0"/>
        <v>0</v>
      </c>
      <c r="I29" s="24"/>
      <c r="J29" s="24"/>
      <c r="K29" s="24"/>
      <c r="L29" s="24"/>
      <c r="N29" s="16"/>
      <c r="O29" s="16"/>
      <c r="P29" s="16"/>
      <c r="Q29" s="16"/>
      <c r="R29" s="16"/>
      <c r="S29" s="16"/>
      <c r="T29" s="21" t="s">
        <v>28</v>
      </c>
    </row>
    <row r="30" spans="1:20" x14ac:dyDescent="0.25">
      <c r="A30" s="2"/>
      <c r="B30" s="2"/>
      <c r="D30" s="44" t="s">
        <v>79</v>
      </c>
      <c r="E30" s="49" t="s">
        <v>80</v>
      </c>
      <c r="F30" s="42" t="s">
        <v>27</v>
      </c>
      <c r="G30" s="42" t="s">
        <v>81</v>
      </c>
      <c r="H30" s="20">
        <f t="shared" si="0"/>
        <v>0</v>
      </c>
      <c r="I30" s="24"/>
      <c r="J30" s="24"/>
      <c r="K30" s="24"/>
      <c r="L30" s="24"/>
      <c r="N30" s="16"/>
      <c r="O30" s="16"/>
      <c r="P30" s="16"/>
      <c r="Q30" s="16"/>
      <c r="R30" s="16"/>
      <c r="S30" s="16"/>
      <c r="T30" s="21" t="s">
        <v>28</v>
      </c>
    </row>
    <row r="31" spans="1:20" x14ac:dyDescent="0.25">
      <c r="A31" s="2"/>
      <c r="B31" s="2"/>
      <c r="D31" s="44" t="s">
        <v>82</v>
      </c>
      <c r="E31" s="48" t="s">
        <v>83</v>
      </c>
      <c r="F31" s="42" t="s">
        <v>27</v>
      </c>
      <c r="G31" s="42" t="s">
        <v>84</v>
      </c>
      <c r="H31" s="20">
        <f t="shared" si="0"/>
        <v>4503.5189999999993</v>
      </c>
      <c r="I31" s="24">
        <v>0</v>
      </c>
      <c r="J31" s="24">
        <f>4215.022-J36</f>
        <v>1370.9679999999998</v>
      </c>
      <c r="K31" s="24">
        <f>2211.401+4.935</f>
        <v>2216.3359999999998</v>
      </c>
      <c r="L31" s="24">
        <v>916.21500000000003</v>
      </c>
      <c r="N31" s="16"/>
      <c r="O31" s="16"/>
      <c r="P31" s="16"/>
      <c r="Q31" s="16"/>
      <c r="R31" s="16"/>
      <c r="S31" s="16"/>
      <c r="T31" s="21" t="s">
        <v>28</v>
      </c>
    </row>
    <row r="32" spans="1:20" x14ac:dyDescent="0.25">
      <c r="A32" s="2"/>
      <c r="B32" s="2"/>
      <c r="D32" s="44" t="s">
        <v>85</v>
      </c>
      <c r="E32" s="49" t="s">
        <v>86</v>
      </c>
      <c r="F32" s="42" t="s">
        <v>27</v>
      </c>
      <c r="G32" s="42" t="s">
        <v>87</v>
      </c>
      <c r="H32" s="20">
        <f t="shared" si="0"/>
        <v>0</v>
      </c>
      <c r="I32" s="24"/>
      <c r="J32" s="24"/>
      <c r="K32" s="24"/>
      <c r="L32" s="24"/>
      <c r="N32" s="16"/>
      <c r="O32" s="16"/>
      <c r="P32" s="16"/>
      <c r="Q32" s="16"/>
      <c r="R32" s="16"/>
      <c r="S32" s="16"/>
      <c r="T32" s="21" t="s">
        <v>28</v>
      </c>
    </row>
    <row r="33" spans="1:20" x14ac:dyDescent="0.25">
      <c r="A33" s="2"/>
      <c r="B33" s="2"/>
      <c r="D33" s="44" t="s">
        <v>88</v>
      </c>
      <c r="E33" s="50" t="s">
        <v>89</v>
      </c>
      <c r="F33" s="42" t="s">
        <v>27</v>
      </c>
      <c r="G33" s="42" t="s">
        <v>90</v>
      </c>
      <c r="H33" s="20">
        <f t="shared" si="0"/>
        <v>0</v>
      </c>
      <c r="I33" s="24"/>
      <c r="J33" s="24"/>
      <c r="K33" s="24"/>
      <c r="L33" s="24"/>
      <c r="N33" s="16"/>
      <c r="O33" s="16"/>
      <c r="P33" s="16"/>
      <c r="Q33" s="16"/>
      <c r="R33" s="16"/>
      <c r="S33" s="16"/>
      <c r="T33" s="21" t="s">
        <v>28</v>
      </c>
    </row>
    <row r="34" spans="1:20" x14ac:dyDescent="0.25">
      <c r="A34" s="2"/>
      <c r="B34" s="2"/>
      <c r="D34" s="44" t="s">
        <v>91</v>
      </c>
      <c r="E34" s="48" t="s">
        <v>92</v>
      </c>
      <c r="F34" s="42" t="s">
        <v>27</v>
      </c>
      <c r="G34" s="42" t="s">
        <v>93</v>
      </c>
      <c r="H34" s="20">
        <f t="shared" si="0"/>
        <v>2844.0540000000001</v>
      </c>
      <c r="I34" s="20">
        <f>SUM(I35:I37)</f>
        <v>0</v>
      </c>
      <c r="J34" s="20">
        <f>SUM(J35:J37)</f>
        <v>2844.0540000000001</v>
      </c>
      <c r="K34" s="20">
        <f>SUM(K35:K37)</f>
        <v>0</v>
      </c>
      <c r="L34" s="20">
        <f>SUM(L35:L37)</f>
        <v>0</v>
      </c>
      <c r="N34" s="16"/>
      <c r="O34" s="16"/>
      <c r="P34" s="16"/>
      <c r="Q34" s="16"/>
      <c r="R34" s="16"/>
      <c r="S34" s="16"/>
      <c r="T34" s="21" t="s">
        <v>28</v>
      </c>
    </row>
    <row r="35" spans="1:20" x14ac:dyDescent="0.25">
      <c r="A35" s="2"/>
      <c r="B35" s="2"/>
      <c r="D35" s="47"/>
      <c r="E35" s="26"/>
      <c r="F35" s="46"/>
      <c r="G35" s="46"/>
      <c r="H35" s="28"/>
      <c r="I35" s="28"/>
      <c r="J35" s="28"/>
      <c r="K35" s="28"/>
      <c r="L35" s="29"/>
      <c r="N35" s="21" t="s">
        <v>33</v>
      </c>
      <c r="O35" s="16"/>
      <c r="P35" s="16"/>
      <c r="Q35" s="16"/>
      <c r="R35" s="16"/>
      <c r="S35" s="16"/>
      <c r="T35" s="16"/>
    </row>
    <row r="36" spans="1:20" s="1" customFormat="1" ht="12.75" x14ac:dyDescent="0.15">
      <c r="C36" s="32" t="s">
        <v>43</v>
      </c>
      <c r="D36" s="44" t="str">
        <f>"4.3."&amp;N36</f>
        <v>4.3.1</v>
      </c>
      <c r="E36" s="52" t="s">
        <v>50</v>
      </c>
      <c r="F36" s="42" t="s">
        <v>27</v>
      </c>
      <c r="G36" s="42" t="s">
        <v>93</v>
      </c>
      <c r="H36" s="20">
        <f>SUM(I36:L36)</f>
        <v>2844.0540000000001</v>
      </c>
      <c r="I36" s="24"/>
      <c r="J36" s="24">
        <v>2844.0540000000001</v>
      </c>
      <c r="K36" s="24"/>
      <c r="L36" s="24"/>
      <c r="N36" s="21" t="s">
        <v>25</v>
      </c>
      <c r="O36" s="34" t="s">
        <v>50</v>
      </c>
      <c r="P36" s="34" t="s">
        <v>52</v>
      </c>
      <c r="Q36" s="34" t="s">
        <v>53</v>
      </c>
      <c r="R36" s="34" t="s">
        <v>47</v>
      </c>
      <c r="S36" s="21" t="s">
        <v>48</v>
      </c>
      <c r="T36" s="21" t="s">
        <v>94</v>
      </c>
    </row>
    <row r="37" spans="1:20" x14ac:dyDescent="0.25">
      <c r="A37" s="2"/>
      <c r="B37" s="2"/>
      <c r="D37" s="45"/>
      <c r="E37" s="26" t="s">
        <v>34</v>
      </c>
      <c r="F37" s="46"/>
      <c r="G37" s="46"/>
      <c r="H37" s="28"/>
      <c r="I37" s="28"/>
      <c r="J37" s="28"/>
      <c r="K37" s="28"/>
      <c r="L37" s="29"/>
      <c r="N37" s="16"/>
      <c r="O37" s="16"/>
      <c r="P37" s="16"/>
      <c r="Q37" s="16"/>
      <c r="R37" s="16"/>
      <c r="S37" s="16"/>
      <c r="T37" s="31" t="s">
        <v>95</v>
      </c>
    </row>
    <row r="38" spans="1:20" x14ac:dyDescent="0.25">
      <c r="A38" s="2"/>
      <c r="B38" s="2"/>
      <c r="D38" s="44" t="s">
        <v>96</v>
      </c>
      <c r="E38" s="48" t="s">
        <v>97</v>
      </c>
      <c r="F38" s="42" t="s">
        <v>27</v>
      </c>
      <c r="G38" s="42" t="s">
        <v>98</v>
      </c>
      <c r="H38" s="20">
        <f t="shared" ref="H38:H46" si="1">SUM(I38:L38)</f>
        <v>0</v>
      </c>
      <c r="I38" s="24"/>
      <c r="J38" s="24"/>
      <c r="K38" s="24"/>
      <c r="L38" s="24"/>
      <c r="N38" s="16"/>
      <c r="O38" s="16"/>
      <c r="P38" s="16"/>
      <c r="Q38" s="16"/>
      <c r="R38" s="16"/>
      <c r="S38" s="16"/>
      <c r="T38" s="21" t="s">
        <v>28</v>
      </c>
    </row>
    <row r="39" spans="1:20" x14ac:dyDescent="0.25">
      <c r="A39" s="2"/>
      <c r="B39" s="2"/>
      <c r="D39" s="17" t="s">
        <v>99</v>
      </c>
      <c r="E39" s="18" t="s">
        <v>100</v>
      </c>
      <c r="F39" s="19" t="s">
        <v>27</v>
      </c>
      <c r="G39" s="19" t="s">
        <v>101</v>
      </c>
      <c r="H39" s="20">
        <f t="shared" si="1"/>
        <v>2569.4880000000007</v>
      </c>
      <c r="I39" s="24">
        <f>I18-I31-I42</f>
        <v>873.22399999999993</v>
      </c>
      <c r="J39" s="24">
        <f>J8-J28-J42</f>
        <v>779.18900000000031</v>
      </c>
      <c r="K39" s="24">
        <f>K16+K22+K10-K28-K42</f>
        <v>917.07500000000027</v>
      </c>
      <c r="L39" s="24">
        <f>L25-L28-L42</f>
        <v>2.4102941864612148E-13</v>
      </c>
      <c r="N39" s="16"/>
      <c r="O39" s="16"/>
      <c r="P39" s="16"/>
      <c r="Q39" s="16"/>
      <c r="R39" s="16"/>
      <c r="S39" s="16"/>
      <c r="T39" s="21" t="s">
        <v>28</v>
      </c>
    </row>
    <row r="40" spans="1:20" x14ac:dyDescent="0.25">
      <c r="A40" s="2"/>
      <c r="B40" s="2"/>
      <c r="D40" s="17" t="s">
        <v>102</v>
      </c>
      <c r="E40" s="18" t="s">
        <v>103</v>
      </c>
      <c r="F40" s="19" t="s">
        <v>27</v>
      </c>
      <c r="G40" s="19" t="s">
        <v>104</v>
      </c>
      <c r="H40" s="20">
        <f t="shared" si="1"/>
        <v>0</v>
      </c>
      <c r="I40" s="24"/>
      <c r="J40" s="24"/>
      <c r="K40" s="24"/>
      <c r="L40" s="24"/>
      <c r="N40" s="16"/>
      <c r="O40" s="16"/>
      <c r="P40" s="16"/>
      <c r="Q40" s="16"/>
      <c r="R40" s="16"/>
      <c r="S40" s="16"/>
      <c r="T40" s="21" t="s">
        <v>28</v>
      </c>
    </row>
    <row r="41" spans="1:20" x14ac:dyDescent="0.25">
      <c r="A41" s="2"/>
      <c r="B41" s="2"/>
      <c r="D41" s="17" t="s">
        <v>105</v>
      </c>
      <c r="E41" s="18" t="s">
        <v>106</v>
      </c>
      <c r="F41" s="19" t="s">
        <v>27</v>
      </c>
      <c r="G41" s="19" t="s">
        <v>107</v>
      </c>
      <c r="H41" s="20">
        <f t="shared" si="1"/>
        <v>0</v>
      </c>
      <c r="I41" s="24"/>
      <c r="J41" s="24"/>
      <c r="K41" s="24"/>
      <c r="L41" s="24"/>
      <c r="N41" s="16"/>
      <c r="O41" s="16"/>
      <c r="P41" s="16"/>
      <c r="Q41" s="16"/>
      <c r="R41" s="16"/>
      <c r="S41" s="16"/>
      <c r="T41" s="21" t="s">
        <v>28</v>
      </c>
    </row>
    <row r="42" spans="1:20" x14ac:dyDescent="0.25">
      <c r="A42" s="2"/>
      <c r="B42" s="2"/>
      <c r="D42" s="17" t="s">
        <v>108</v>
      </c>
      <c r="E42" s="18" t="s">
        <v>109</v>
      </c>
      <c r="F42" s="19" t="s">
        <v>27</v>
      </c>
      <c r="G42" s="19" t="s">
        <v>110</v>
      </c>
      <c r="H42" s="20">
        <f t="shared" si="1"/>
        <v>215.626</v>
      </c>
      <c r="I42" s="24">
        <v>54.854999999999997</v>
      </c>
      <c r="J42" s="24">
        <f>70.899+15.954</f>
        <v>86.853000000000009</v>
      </c>
      <c r="K42" s="24">
        <f>71.184+1.874</f>
        <v>73.057999999999993</v>
      </c>
      <c r="L42" s="24">
        <v>0.86</v>
      </c>
      <c r="N42" s="16"/>
      <c r="O42" s="16"/>
      <c r="P42" s="16"/>
      <c r="Q42" s="16"/>
      <c r="R42" s="16"/>
      <c r="S42" s="16"/>
      <c r="T42" s="21" t="s">
        <v>28</v>
      </c>
    </row>
    <row r="43" spans="1:20" x14ac:dyDescent="0.25">
      <c r="A43" s="2"/>
      <c r="B43" s="2"/>
      <c r="D43" s="44" t="s">
        <v>111</v>
      </c>
      <c r="E43" s="48" t="s">
        <v>112</v>
      </c>
      <c r="F43" s="42" t="s">
        <v>27</v>
      </c>
      <c r="G43" s="42" t="s">
        <v>113</v>
      </c>
      <c r="H43" s="20">
        <f t="shared" si="1"/>
        <v>0</v>
      </c>
      <c r="I43" s="24"/>
      <c r="J43" s="24"/>
      <c r="K43" s="24"/>
      <c r="L43" s="24"/>
      <c r="N43" s="16"/>
      <c r="O43" s="16"/>
      <c r="P43" s="16"/>
      <c r="Q43" s="16"/>
      <c r="R43" s="16"/>
      <c r="S43" s="16"/>
      <c r="T43" s="21" t="s">
        <v>28</v>
      </c>
    </row>
    <row r="44" spans="1:20" x14ac:dyDescent="0.25">
      <c r="A44" s="2"/>
      <c r="B44" s="2"/>
      <c r="D44" s="17" t="s">
        <v>114</v>
      </c>
      <c r="E44" s="18" t="s">
        <v>115</v>
      </c>
      <c r="F44" s="19" t="s">
        <v>27</v>
      </c>
      <c r="G44" s="19" t="s">
        <v>116</v>
      </c>
      <c r="H44" s="20">
        <f t="shared" si="1"/>
        <v>158.267</v>
      </c>
      <c r="I44" s="24"/>
      <c r="J44" s="24">
        <f>158.267*0.2252</f>
        <v>35.641728399999998</v>
      </c>
      <c r="K44" s="24">
        <f>158.267*0.4432</f>
        <v>70.143934399999992</v>
      </c>
      <c r="L44" s="24">
        <f>158.267*0.3316</f>
        <v>52.481337199999999</v>
      </c>
      <c r="N44" s="16"/>
      <c r="O44" s="16"/>
      <c r="P44" s="16"/>
      <c r="Q44" s="16"/>
      <c r="R44" s="16"/>
      <c r="S44" s="16"/>
      <c r="T44" s="21" t="s">
        <v>28</v>
      </c>
    </row>
    <row r="45" spans="1:20" ht="21" x14ac:dyDescent="0.25">
      <c r="A45" s="2"/>
      <c r="B45" s="2"/>
      <c r="D45" s="17" t="s">
        <v>117</v>
      </c>
      <c r="E45" s="18" t="s">
        <v>118</v>
      </c>
      <c r="F45" s="19" t="s">
        <v>27</v>
      </c>
      <c r="G45" s="19" t="s">
        <v>119</v>
      </c>
      <c r="H45" s="20">
        <f t="shared" si="1"/>
        <v>57.359000000000009</v>
      </c>
      <c r="I45" s="20">
        <f>I42-I44</f>
        <v>54.854999999999997</v>
      </c>
      <c r="J45" s="20">
        <f>J42-J44</f>
        <v>51.211271600000011</v>
      </c>
      <c r="K45" s="20">
        <f>K42-K44</f>
        <v>2.9140656000000007</v>
      </c>
      <c r="L45" s="20">
        <f>L42-L44</f>
        <v>-51.621337199999999</v>
      </c>
      <c r="N45" s="16"/>
      <c r="O45" s="16"/>
      <c r="P45" s="16"/>
      <c r="Q45" s="16"/>
      <c r="R45" s="16"/>
      <c r="S45" s="16"/>
      <c r="T45" s="21" t="s">
        <v>28</v>
      </c>
    </row>
    <row r="46" spans="1:20" x14ac:dyDescent="0.25">
      <c r="A46" s="2"/>
      <c r="B46" s="2"/>
      <c r="D46" s="17" t="s">
        <v>120</v>
      </c>
      <c r="E46" s="18" t="s">
        <v>121</v>
      </c>
      <c r="F46" s="19" t="s">
        <v>27</v>
      </c>
      <c r="G46" s="19" t="s">
        <v>122</v>
      </c>
      <c r="H46" s="20">
        <f t="shared" si="1"/>
        <v>0</v>
      </c>
      <c r="I46" s="20">
        <f>SUM(I8,I22,I27)-SUM(I28,I39:I42)</f>
        <v>0</v>
      </c>
      <c r="J46" s="20">
        <f>SUM(J8,J22,J27)-SUM(J28,J39:J42)</f>
        <v>0</v>
      </c>
      <c r="K46" s="20">
        <f>SUM(K8,K22,K27)-SUM(K28,K39:K42)</f>
        <v>0</v>
      </c>
      <c r="L46" s="20">
        <f>SUM(L8,L22,L27)-SUM(L28,L39:L42)</f>
        <v>0</v>
      </c>
      <c r="N46" s="16"/>
      <c r="O46" s="16"/>
      <c r="P46" s="16"/>
      <c r="Q46" s="16"/>
      <c r="R46" s="16"/>
      <c r="S46" s="16"/>
      <c r="T46" s="21" t="s">
        <v>28</v>
      </c>
    </row>
    <row r="47" spans="1:20" x14ac:dyDescent="0.25">
      <c r="A47" s="2"/>
      <c r="B47" s="2"/>
      <c r="D47" s="64" t="s">
        <v>123</v>
      </c>
      <c r="E47" s="65"/>
      <c r="F47" s="65"/>
      <c r="G47" s="13"/>
      <c r="H47" s="14"/>
      <c r="I47" s="14"/>
      <c r="J47" s="14"/>
      <c r="K47" s="14"/>
      <c r="L47" s="15"/>
      <c r="N47" s="16"/>
      <c r="O47" s="16"/>
      <c r="P47" s="16"/>
      <c r="Q47" s="16"/>
      <c r="R47" s="16"/>
      <c r="S47" s="16"/>
      <c r="T47" s="16"/>
    </row>
    <row r="48" spans="1:20" x14ac:dyDescent="0.25">
      <c r="A48" s="2"/>
      <c r="B48" s="2"/>
      <c r="D48" s="17" t="s">
        <v>124</v>
      </c>
      <c r="E48" s="18" t="s">
        <v>26</v>
      </c>
      <c r="F48" s="19" t="s">
        <v>125</v>
      </c>
      <c r="G48" s="19" t="s">
        <v>126</v>
      </c>
      <c r="H48" s="20">
        <f>SUM(I48:L48)</f>
        <v>10.504443055555555</v>
      </c>
      <c r="I48" s="20">
        <f>SUM(I49,I50,I53,I56)</f>
        <v>1.2889986111111111</v>
      </c>
      <c r="J48" s="20">
        <f>SUM(J49,J50,J53,J56)</f>
        <v>7.0570333333333339</v>
      </c>
      <c r="K48" s="20">
        <f>SUM(K49,K50,K53,K56)</f>
        <v>2.1584111111111111</v>
      </c>
      <c r="L48" s="20">
        <f>SUM(L49,L50,L53,L56)</f>
        <v>0</v>
      </c>
      <c r="N48" s="16"/>
      <c r="O48" s="16"/>
      <c r="P48" s="16"/>
      <c r="Q48" s="16"/>
      <c r="R48" s="16"/>
      <c r="S48" s="16"/>
      <c r="T48" s="21" t="s">
        <v>28</v>
      </c>
    </row>
    <row r="49" spans="1:20" x14ac:dyDescent="0.25">
      <c r="A49" s="2"/>
      <c r="B49" s="2"/>
      <c r="D49" s="44" t="s">
        <v>127</v>
      </c>
      <c r="E49" s="48" t="s">
        <v>30</v>
      </c>
      <c r="F49" s="42" t="s">
        <v>125</v>
      </c>
      <c r="G49" s="42" t="s">
        <v>128</v>
      </c>
      <c r="H49" s="20">
        <f>SUM(I49:L49)</f>
        <v>0</v>
      </c>
      <c r="I49" s="24"/>
      <c r="J49" s="24"/>
      <c r="K49" s="24"/>
      <c r="L49" s="24"/>
      <c r="N49" s="16"/>
      <c r="O49" s="16"/>
      <c r="P49" s="16"/>
      <c r="Q49" s="16"/>
      <c r="R49" s="16"/>
      <c r="S49" s="16"/>
      <c r="T49" s="21" t="s">
        <v>28</v>
      </c>
    </row>
    <row r="50" spans="1:20" x14ac:dyDescent="0.25">
      <c r="A50" s="2"/>
      <c r="B50" s="2"/>
      <c r="D50" s="44" t="s">
        <v>129</v>
      </c>
      <c r="E50" s="48" t="s">
        <v>32</v>
      </c>
      <c r="F50" s="42" t="s">
        <v>125</v>
      </c>
      <c r="G50" s="42" t="s">
        <v>130</v>
      </c>
      <c r="H50" s="20">
        <f>SUM(I50:L50)</f>
        <v>0</v>
      </c>
      <c r="I50" s="20">
        <f>SUM(I51:I52)</f>
        <v>0</v>
      </c>
      <c r="J50" s="20">
        <f>SUM(J51:J52)</f>
        <v>0</v>
      </c>
      <c r="K50" s="20">
        <f>SUM(K51:K52)</f>
        <v>0</v>
      </c>
      <c r="L50" s="20">
        <f>SUM(L51:L52)</f>
        <v>0</v>
      </c>
      <c r="N50" s="16"/>
      <c r="O50" s="16"/>
      <c r="P50" s="16"/>
      <c r="Q50" s="16"/>
      <c r="R50" s="16"/>
      <c r="S50" s="16"/>
      <c r="T50" s="21" t="s">
        <v>28</v>
      </c>
    </row>
    <row r="51" spans="1:20" x14ac:dyDescent="0.25">
      <c r="A51" s="2"/>
      <c r="B51" s="2"/>
      <c r="D51" s="47"/>
      <c r="E51" s="26"/>
      <c r="F51" s="46"/>
      <c r="G51" s="46"/>
      <c r="H51" s="28"/>
      <c r="I51" s="28"/>
      <c r="J51" s="28"/>
      <c r="K51" s="28"/>
      <c r="L51" s="29"/>
      <c r="N51" s="21" t="s">
        <v>33</v>
      </c>
      <c r="O51" s="16"/>
      <c r="P51" s="16"/>
      <c r="Q51" s="16"/>
      <c r="R51" s="16"/>
      <c r="S51" s="16"/>
      <c r="T51" s="16"/>
    </row>
    <row r="52" spans="1:20" x14ac:dyDescent="0.25">
      <c r="A52" s="2"/>
      <c r="B52" s="2"/>
      <c r="D52" s="45"/>
      <c r="E52" s="26" t="s">
        <v>34</v>
      </c>
      <c r="F52" s="46"/>
      <c r="G52" s="46"/>
      <c r="H52" s="28"/>
      <c r="I52" s="28"/>
      <c r="J52" s="28"/>
      <c r="K52" s="28"/>
      <c r="L52" s="29"/>
      <c r="N52" s="16"/>
      <c r="O52" s="16"/>
      <c r="P52" s="16"/>
      <c r="Q52" s="16"/>
      <c r="R52" s="16"/>
      <c r="S52" s="16"/>
      <c r="T52" s="31" t="s">
        <v>131</v>
      </c>
    </row>
    <row r="53" spans="1:20" x14ac:dyDescent="0.25">
      <c r="A53" s="2"/>
      <c r="B53" s="2"/>
      <c r="D53" s="44" t="s">
        <v>132</v>
      </c>
      <c r="E53" s="48" t="s">
        <v>37</v>
      </c>
      <c r="F53" s="42" t="s">
        <v>125</v>
      </c>
      <c r="G53" s="42" t="s">
        <v>133</v>
      </c>
      <c r="H53" s="20">
        <f>SUM(I53:L53)</f>
        <v>0</v>
      </c>
      <c r="I53" s="20">
        <f>SUM(I54:I55)</f>
        <v>0</v>
      </c>
      <c r="J53" s="20">
        <f>SUM(J54:J55)</f>
        <v>0</v>
      </c>
      <c r="K53" s="20">
        <f>SUM(K54:K55)</f>
        <v>0</v>
      </c>
      <c r="L53" s="20">
        <f>SUM(L54:L55)</f>
        <v>0</v>
      </c>
      <c r="N53" s="16"/>
      <c r="O53" s="16"/>
      <c r="P53" s="16"/>
      <c r="Q53" s="16"/>
      <c r="R53" s="16"/>
      <c r="S53" s="16"/>
      <c r="T53" s="21" t="s">
        <v>28</v>
      </c>
    </row>
    <row r="54" spans="1:20" x14ac:dyDescent="0.25">
      <c r="A54" s="2"/>
      <c r="B54" s="2"/>
      <c r="D54" s="47"/>
      <c r="E54" s="26"/>
      <c r="F54" s="46"/>
      <c r="G54" s="46"/>
      <c r="H54" s="28"/>
      <c r="I54" s="28"/>
      <c r="J54" s="28"/>
      <c r="K54" s="28"/>
      <c r="L54" s="29"/>
      <c r="N54" s="21" t="s">
        <v>33</v>
      </c>
      <c r="O54" s="16"/>
      <c r="P54" s="16"/>
      <c r="Q54" s="16"/>
      <c r="R54" s="16"/>
      <c r="S54" s="16"/>
      <c r="T54" s="16"/>
    </row>
    <row r="55" spans="1:20" x14ac:dyDescent="0.25">
      <c r="A55" s="2"/>
      <c r="B55" s="2"/>
      <c r="D55" s="45"/>
      <c r="E55" s="26" t="s">
        <v>34</v>
      </c>
      <c r="F55" s="46"/>
      <c r="G55" s="46"/>
      <c r="H55" s="28"/>
      <c r="I55" s="28"/>
      <c r="J55" s="28"/>
      <c r="K55" s="28"/>
      <c r="L55" s="29"/>
      <c r="N55" s="16"/>
      <c r="O55" s="16"/>
      <c r="P55" s="16"/>
      <c r="Q55" s="16"/>
      <c r="R55" s="16"/>
      <c r="S55" s="16"/>
      <c r="T55" s="31" t="s">
        <v>134</v>
      </c>
    </row>
    <row r="56" spans="1:20" x14ac:dyDescent="0.25">
      <c r="A56" s="2"/>
      <c r="B56" s="2"/>
      <c r="D56" s="44" t="s">
        <v>135</v>
      </c>
      <c r="E56" s="48" t="s">
        <v>41</v>
      </c>
      <c r="F56" s="42" t="s">
        <v>125</v>
      </c>
      <c r="G56" s="42" t="s">
        <v>136</v>
      </c>
      <c r="H56" s="20">
        <f>SUM(I56:L56)</f>
        <v>10.504443055555555</v>
      </c>
      <c r="I56" s="20">
        <f>SUM(I57:I61)</f>
        <v>1.2889986111111111</v>
      </c>
      <c r="J56" s="20">
        <f>SUM(J57:J61)</f>
        <v>7.0570333333333339</v>
      </c>
      <c r="K56" s="20">
        <f>SUM(K57:K61)</f>
        <v>2.1584111111111111</v>
      </c>
      <c r="L56" s="20">
        <f>SUM(L57:L61)</f>
        <v>0</v>
      </c>
      <c r="N56" s="16"/>
      <c r="O56" s="16"/>
      <c r="P56" s="16"/>
      <c r="Q56" s="16"/>
      <c r="R56" s="16"/>
      <c r="S56" s="16"/>
      <c r="T56" s="21" t="s">
        <v>28</v>
      </c>
    </row>
    <row r="57" spans="1:20" x14ac:dyDescent="0.25">
      <c r="A57" s="2"/>
      <c r="B57" s="2"/>
      <c r="D57" s="47"/>
      <c r="E57" s="26"/>
      <c r="F57" s="46"/>
      <c r="G57" s="46"/>
      <c r="H57" s="28"/>
      <c r="I57" s="28"/>
      <c r="J57" s="28"/>
      <c r="K57" s="28"/>
      <c r="L57" s="29"/>
      <c r="N57" s="21" t="s">
        <v>33</v>
      </c>
      <c r="O57" s="16"/>
      <c r="P57" s="16"/>
      <c r="Q57" s="16"/>
      <c r="R57" s="16"/>
      <c r="S57" s="16"/>
      <c r="T57" s="16"/>
    </row>
    <row r="58" spans="1:20" s="1" customFormat="1" ht="12.75" x14ac:dyDescent="0.15">
      <c r="C58" s="32" t="s">
        <v>43</v>
      </c>
      <c r="D58" s="44" t="str">
        <f>"12.4."&amp;N58</f>
        <v>12.4.1</v>
      </c>
      <c r="E58" s="52" t="s">
        <v>44</v>
      </c>
      <c r="F58" s="42" t="s">
        <v>125</v>
      </c>
      <c r="G58" s="42" t="s">
        <v>136</v>
      </c>
      <c r="H58" s="20">
        <f>SUM(I58:L58)</f>
        <v>9.9261444444444447</v>
      </c>
      <c r="I58" s="24">
        <f>I18/720</f>
        <v>1.2889986111111111</v>
      </c>
      <c r="J58" s="24">
        <f t="shared" ref="J58:K58" si="2">J18/720</f>
        <v>7.0570333333333339</v>
      </c>
      <c r="K58" s="24">
        <f t="shared" si="2"/>
        <v>1.5801125</v>
      </c>
      <c r="L58" s="24"/>
      <c r="N58" s="21" t="s">
        <v>25</v>
      </c>
      <c r="O58" s="34" t="s">
        <v>44</v>
      </c>
      <c r="P58" s="34" t="s">
        <v>45</v>
      </c>
      <c r="Q58" s="34" t="s">
        <v>46</v>
      </c>
      <c r="R58" s="34" t="s">
        <v>47</v>
      </c>
      <c r="S58" s="21" t="s">
        <v>48</v>
      </c>
      <c r="T58" s="21" t="s">
        <v>137</v>
      </c>
    </row>
    <row r="59" spans="1:20" s="1" customFormat="1" ht="12.75" x14ac:dyDescent="0.15">
      <c r="C59" s="32" t="s">
        <v>43</v>
      </c>
      <c r="D59" s="44" t="str">
        <f>"12.4."&amp;N59</f>
        <v>12.4.2</v>
      </c>
      <c r="E59" s="52" t="s">
        <v>50</v>
      </c>
      <c r="F59" s="42" t="s">
        <v>125</v>
      </c>
      <c r="G59" s="42" t="s">
        <v>136</v>
      </c>
      <c r="H59" s="20">
        <f>SUM(I59:L59)</f>
        <v>0.43084027777777784</v>
      </c>
      <c r="I59" s="24"/>
      <c r="J59" s="24"/>
      <c r="K59" s="24">
        <f t="shared" ref="K59" si="3">K19/720</f>
        <v>0.43084027777777784</v>
      </c>
      <c r="L59" s="24"/>
      <c r="N59" s="21" t="s">
        <v>51</v>
      </c>
      <c r="O59" s="34" t="s">
        <v>50</v>
      </c>
      <c r="P59" s="34" t="s">
        <v>52</v>
      </c>
      <c r="Q59" s="34" t="s">
        <v>53</v>
      </c>
      <c r="R59" s="34" t="s">
        <v>47</v>
      </c>
      <c r="S59" s="21" t="s">
        <v>48</v>
      </c>
      <c r="T59" s="21" t="s">
        <v>137</v>
      </c>
    </row>
    <row r="60" spans="1:20" s="1" customFormat="1" ht="12.75" x14ac:dyDescent="0.15">
      <c r="C60" s="32" t="s">
        <v>43</v>
      </c>
      <c r="D60" s="44" t="str">
        <f>"12.4."&amp;N60</f>
        <v>12.4.3</v>
      </c>
      <c r="E60" s="52" t="s">
        <v>54</v>
      </c>
      <c r="F60" s="42" t="s">
        <v>125</v>
      </c>
      <c r="G60" s="42" t="s">
        <v>136</v>
      </c>
      <c r="H60" s="20">
        <f>SUM(I60:L60)</f>
        <v>0.14745833333333333</v>
      </c>
      <c r="I60" s="24"/>
      <c r="J60" s="24"/>
      <c r="K60" s="24">
        <f t="shared" ref="K60" si="4">K20/720</f>
        <v>0.14745833333333333</v>
      </c>
      <c r="L60" s="24"/>
      <c r="N60" s="21" t="s">
        <v>55</v>
      </c>
      <c r="O60" s="34" t="s">
        <v>54</v>
      </c>
      <c r="P60" s="34" t="s">
        <v>56</v>
      </c>
      <c r="Q60" s="34" t="s">
        <v>57</v>
      </c>
      <c r="R60" s="34" t="s">
        <v>58</v>
      </c>
      <c r="S60" s="21" t="s">
        <v>48</v>
      </c>
      <c r="T60" s="21" t="s">
        <v>137</v>
      </c>
    </row>
    <row r="61" spans="1:20" x14ac:dyDescent="0.25">
      <c r="A61" s="2"/>
      <c r="B61" s="2"/>
      <c r="D61" s="45"/>
      <c r="E61" s="26" t="s">
        <v>34</v>
      </c>
      <c r="F61" s="46"/>
      <c r="G61" s="46"/>
      <c r="H61" s="28"/>
      <c r="I61" s="28"/>
      <c r="J61" s="28"/>
      <c r="K61" s="28"/>
      <c r="L61" s="29"/>
      <c r="N61" s="16"/>
      <c r="O61" s="16"/>
      <c r="P61" s="16"/>
      <c r="Q61" s="16"/>
      <c r="R61" s="16"/>
      <c r="S61" s="16"/>
      <c r="T61" s="31" t="s">
        <v>138</v>
      </c>
    </row>
    <row r="62" spans="1:20" x14ac:dyDescent="0.25">
      <c r="A62" s="2"/>
      <c r="B62" s="2"/>
      <c r="D62" s="17" t="s">
        <v>139</v>
      </c>
      <c r="E62" s="18" t="s">
        <v>60</v>
      </c>
      <c r="F62" s="19" t="s">
        <v>125</v>
      </c>
      <c r="G62" s="19" t="s">
        <v>140</v>
      </c>
      <c r="H62" s="20">
        <f t="shared" ref="H62:H74" si="5">SUM(I62:L62)</f>
        <v>3.5687333333333342</v>
      </c>
      <c r="I62" s="20">
        <f>SUM(I64,I65,I66)</f>
        <v>0</v>
      </c>
      <c r="J62" s="20">
        <f>SUM(J63,J65,J66)</f>
        <v>0</v>
      </c>
      <c r="K62" s="20">
        <f>SUM(K63,K64,K66)</f>
        <v>2.2950180555555559</v>
      </c>
      <c r="L62" s="20">
        <f>SUM(L63,L64,L65)</f>
        <v>1.2737152777777783</v>
      </c>
      <c r="N62" s="16"/>
      <c r="O62" s="16"/>
      <c r="P62" s="16"/>
      <c r="Q62" s="16"/>
      <c r="R62" s="16"/>
      <c r="S62" s="16"/>
      <c r="T62" s="21" t="s">
        <v>28</v>
      </c>
    </row>
    <row r="63" spans="1:20" x14ac:dyDescent="0.25">
      <c r="A63" s="2"/>
      <c r="B63" s="2"/>
      <c r="D63" s="44" t="s">
        <v>141</v>
      </c>
      <c r="E63" s="48" t="s">
        <v>20</v>
      </c>
      <c r="F63" s="42" t="s">
        <v>125</v>
      </c>
      <c r="G63" s="42" t="s">
        <v>142</v>
      </c>
      <c r="H63" s="20">
        <f t="shared" si="5"/>
        <v>1.2128111111111111</v>
      </c>
      <c r="I63" s="35"/>
      <c r="J63" s="24"/>
      <c r="K63" s="24">
        <f>K23/720</f>
        <v>1.2128111111111111</v>
      </c>
      <c r="L63" s="24"/>
      <c r="N63" s="16"/>
      <c r="O63" s="16"/>
      <c r="P63" s="16"/>
      <c r="Q63" s="16"/>
      <c r="R63" s="16"/>
      <c r="S63" s="16"/>
      <c r="T63" s="21" t="s">
        <v>28</v>
      </c>
    </row>
    <row r="64" spans="1:20" x14ac:dyDescent="0.25">
      <c r="A64" s="2"/>
      <c r="B64" s="2"/>
      <c r="D64" s="44" t="s">
        <v>143</v>
      </c>
      <c r="E64" s="48" t="s">
        <v>21</v>
      </c>
      <c r="F64" s="42" t="s">
        <v>125</v>
      </c>
      <c r="G64" s="42" t="s">
        <v>144</v>
      </c>
      <c r="H64" s="20">
        <f t="shared" si="5"/>
        <v>1.0822069444444449</v>
      </c>
      <c r="I64" s="24"/>
      <c r="J64" s="35"/>
      <c r="K64" s="24">
        <f>K24/720</f>
        <v>1.0822069444444449</v>
      </c>
      <c r="L64" s="24"/>
      <c r="N64" s="16"/>
      <c r="O64" s="16"/>
      <c r="P64" s="16"/>
      <c r="Q64" s="16"/>
      <c r="R64" s="16"/>
      <c r="S64" s="16"/>
      <c r="T64" s="21" t="s">
        <v>28</v>
      </c>
    </row>
    <row r="65" spans="1:20" x14ac:dyDescent="0.25">
      <c r="A65" s="2"/>
      <c r="B65" s="2"/>
      <c r="D65" s="44" t="s">
        <v>145</v>
      </c>
      <c r="E65" s="48" t="s">
        <v>22</v>
      </c>
      <c r="F65" s="42" t="s">
        <v>125</v>
      </c>
      <c r="G65" s="42" t="s">
        <v>146</v>
      </c>
      <c r="H65" s="20">
        <f t="shared" si="5"/>
        <v>1.2737152777777783</v>
      </c>
      <c r="I65" s="24"/>
      <c r="J65" s="24"/>
      <c r="K65" s="35"/>
      <c r="L65" s="24">
        <f>L25/720</f>
        <v>1.2737152777777783</v>
      </c>
      <c r="N65" s="16"/>
      <c r="O65" s="16"/>
      <c r="P65" s="16"/>
      <c r="Q65" s="16"/>
      <c r="R65" s="16"/>
      <c r="S65" s="16"/>
      <c r="T65" s="21" t="s">
        <v>28</v>
      </c>
    </row>
    <row r="66" spans="1:20" x14ac:dyDescent="0.25">
      <c r="A66" s="2"/>
      <c r="B66" s="2"/>
      <c r="D66" s="44" t="s">
        <v>147</v>
      </c>
      <c r="E66" s="48" t="s">
        <v>69</v>
      </c>
      <c r="F66" s="42" t="s">
        <v>125</v>
      </c>
      <c r="G66" s="42" t="s">
        <v>148</v>
      </c>
      <c r="H66" s="20">
        <f t="shared" si="5"/>
        <v>0</v>
      </c>
      <c r="I66" s="24"/>
      <c r="J66" s="24"/>
      <c r="K66" s="24"/>
      <c r="L66" s="35"/>
      <c r="N66" s="16"/>
      <c r="O66" s="16"/>
      <c r="P66" s="16"/>
      <c r="Q66" s="16"/>
      <c r="R66" s="16"/>
      <c r="S66" s="16"/>
      <c r="T66" s="21" t="s">
        <v>28</v>
      </c>
    </row>
    <row r="67" spans="1:20" x14ac:dyDescent="0.25">
      <c r="A67" s="2"/>
      <c r="B67" s="2"/>
      <c r="D67" s="17" t="s">
        <v>149</v>
      </c>
      <c r="E67" s="18" t="s">
        <v>71</v>
      </c>
      <c r="F67" s="19" t="s">
        <v>125</v>
      </c>
      <c r="G67" s="19" t="s">
        <v>150</v>
      </c>
      <c r="H67" s="20">
        <f t="shared" si="5"/>
        <v>0</v>
      </c>
      <c r="I67" s="24"/>
      <c r="J67" s="24"/>
      <c r="K67" s="24"/>
      <c r="L67" s="24"/>
      <c r="N67" s="16"/>
      <c r="O67" s="16"/>
      <c r="P67" s="16"/>
      <c r="Q67" s="16"/>
      <c r="R67" s="16"/>
      <c r="S67" s="16"/>
      <c r="T67" s="21" t="s">
        <v>28</v>
      </c>
    </row>
    <row r="68" spans="1:20" x14ac:dyDescent="0.25">
      <c r="A68" s="2"/>
      <c r="B68" s="2"/>
      <c r="D68" s="17" t="s">
        <v>151</v>
      </c>
      <c r="E68" s="18" t="s">
        <v>74</v>
      </c>
      <c r="F68" s="19" t="s">
        <v>125</v>
      </c>
      <c r="G68" s="19" t="s">
        <v>152</v>
      </c>
      <c r="H68" s="20">
        <f t="shared" si="5"/>
        <v>10.204962499999999</v>
      </c>
      <c r="I68" s="20">
        <f>SUM(I69,I71,I74,I78)</f>
        <v>0</v>
      </c>
      <c r="J68" s="20">
        <f>SUM(J69,J71,J74,J78)</f>
        <v>5.8541972222222221</v>
      </c>
      <c r="K68" s="20">
        <f>SUM(K69,K71,K74,K78)</f>
        <v>3.0782444444444441</v>
      </c>
      <c r="L68" s="20">
        <f>SUM(L69,L71,L74,L78)</f>
        <v>1.2725208333333333</v>
      </c>
      <c r="N68" s="16"/>
      <c r="O68" s="16"/>
      <c r="P68" s="16"/>
      <c r="Q68" s="16"/>
      <c r="R68" s="16"/>
      <c r="S68" s="16"/>
      <c r="T68" s="21" t="s">
        <v>28</v>
      </c>
    </row>
    <row r="69" spans="1:20" ht="21" x14ac:dyDescent="0.25">
      <c r="A69" s="2"/>
      <c r="B69" s="2"/>
      <c r="D69" s="44" t="s">
        <v>153</v>
      </c>
      <c r="E69" s="48" t="s">
        <v>77</v>
      </c>
      <c r="F69" s="42" t="s">
        <v>125</v>
      </c>
      <c r="G69" s="42" t="s">
        <v>154</v>
      </c>
      <c r="H69" s="20">
        <f t="shared" si="5"/>
        <v>0</v>
      </c>
      <c r="I69" s="24"/>
      <c r="J69" s="24"/>
      <c r="K69" s="24"/>
      <c r="L69" s="24"/>
      <c r="N69" s="16"/>
      <c r="O69" s="16"/>
      <c r="P69" s="16"/>
      <c r="Q69" s="16"/>
      <c r="R69" s="16"/>
      <c r="S69" s="16"/>
      <c r="T69" s="21" t="s">
        <v>28</v>
      </c>
    </row>
    <row r="70" spans="1:20" x14ac:dyDescent="0.25">
      <c r="A70" s="2"/>
      <c r="B70" s="2"/>
      <c r="D70" s="44" t="s">
        <v>155</v>
      </c>
      <c r="E70" s="49" t="s">
        <v>80</v>
      </c>
      <c r="F70" s="42" t="s">
        <v>125</v>
      </c>
      <c r="G70" s="42" t="s">
        <v>156</v>
      </c>
      <c r="H70" s="20">
        <f t="shared" si="5"/>
        <v>0</v>
      </c>
      <c r="I70" s="24"/>
      <c r="J70" s="24"/>
      <c r="K70" s="24"/>
      <c r="L70" s="24"/>
      <c r="N70" s="16"/>
      <c r="O70" s="16"/>
      <c r="P70" s="16"/>
      <c r="Q70" s="16"/>
      <c r="R70" s="16"/>
      <c r="S70" s="16"/>
      <c r="T70" s="21" t="s">
        <v>28</v>
      </c>
    </row>
    <row r="71" spans="1:20" x14ac:dyDescent="0.25">
      <c r="A71" s="2"/>
      <c r="B71" s="2"/>
      <c r="D71" s="44" t="s">
        <v>157</v>
      </c>
      <c r="E71" s="48" t="s">
        <v>83</v>
      </c>
      <c r="F71" s="42" t="s">
        <v>125</v>
      </c>
      <c r="G71" s="42" t="s">
        <v>158</v>
      </c>
      <c r="H71" s="20">
        <f t="shared" si="5"/>
        <v>6.2548874999999988</v>
      </c>
      <c r="I71" s="24">
        <f>I31/720</f>
        <v>0</v>
      </c>
      <c r="J71" s="24">
        <f t="shared" ref="J71:L71" si="6">J31/720</f>
        <v>1.904122222222222</v>
      </c>
      <c r="K71" s="24">
        <f t="shared" si="6"/>
        <v>3.0782444444444441</v>
      </c>
      <c r="L71" s="24">
        <f t="shared" si="6"/>
        <v>1.2725208333333333</v>
      </c>
      <c r="N71" s="16"/>
      <c r="O71" s="16"/>
      <c r="P71" s="16"/>
      <c r="Q71" s="16"/>
      <c r="R71" s="16"/>
      <c r="S71" s="16"/>
      <c r="T71" s="21" t="s">
        <v>28</v>
      </c>
    </row>
    <row r="72" spans="1:20" x14ac:dyDescent="0.25">
      <c r="A72" s="2"/>
      <c r="B72" s="2"/>
      <c r="D72" s="44" t="s">
        <v>159</v>
      </c>
      <c r="E72" s="49" t="s">
        <v>86</v>
      </c>
      <c r="F72" s="42" t="s">
        <v>125</v>
      </c>
      <c r="G72" s="42" t="s">
        <v>160</v>
      </c>
      <c r="H72" s="20">
        <f t="shared" si="5"/>
        <v>0</v>
      </c>
      <c r="I72" s="24"/>
      <c r="J72" s="24"/>
      <c r="K72" s="24"/>
      <c r="L72" s="24"/>
      <c r="N72" s="16"/>
      <c r="O72" s="16"/>
      <c r="P72" s="16"/>
      <c r="Q72" s="16"/>
      <c r="R72" s="16"/>
      <c r="S72" s="16"/>
      <c r="T72" s="21" t="s">
        <v>28</v>
      </c>
    </row>
    <row r="73" spans="1:20" x14ac:dyDescent="0.25">
      <c r="A73" s="2"/>
      <c r="B73" s="2"/>
      <c r="D73" s="44" t="s">
        <v>161</v>
      </c>
      <c r="E73" s="50" t="s">
        <v>89</v>
      </c>
      <c r="F73" s="42" t="s">
        <v>125</v>
      </c>
      <c r="G73" s="42" t="s">
        <v>162</v>
      </c>
      <c r="H73" s="20">
        <f t="shared" si="5"/>
        <v>0</v>
      </c>
      <c r="I73" s="24"/>
      <c r="J73" s="24"/>
      <c r="K73" s="24"/>
      <c r="L73" s="24"/>
      <c r="N73" s="16"/>
      <c r="O73" s="16"/>
      <c r="P73" s="16"/>
      <c r="Q73" s="16"/>
      <c r="R73" s="16"/>
      <c r="S73" s="16"/>
      <c r="T73" s="21" t="s">
        <v>28</v>
      </c>
    </row>
    <row r="74" spans="1:20" x14ac:dyDescent="0.25">
      <c r="A74" s="2"/>
      <c r="B74" s="2"/>
      <c r="D74" s="44" t="s">
        <v>163</v>
      </c>
      <c r="E74" s="48" t="s">
        <v>92</v>
      </c>
      <c r="F74" s="42" t="s">
        <v>125</v>
      </c>
      <c r="G74" s="42" t="s">
        <v>164</v>
      </c>
      <c r="H74" s="20">
        <f t="shared" si="5"/>
        <v>3.950075</v>
      </c>
      <c r="I74" s="20">
        <f>SUM(I75:I77)</f>
        <v>0</v>
      </c>
      <c r="J74" s="20">
        <f>SUM(J75:J77)</f>
        <v>3.950075</v>
      </c>
      <c r="K74" s="20">
        <f>SUM(K75:K77)</f>
        <v>0</v>
      </c>
      <c r="L74" s="20">
        <f>SUM(L75:L77)</f>
        <v>0</v>
      </c>
      <c r="N74" s="16"/>
      <c r="O74" s="16"/>
      <c r="P74" s="16"/>
      <c r="Q74" s="16"/>
      <c r="R74" s="16"/>
      <c r="S74" s="16"/>
      <c r="T74" s="21" t="s">
        <v>28</v>
      </c>
    </row>
    <row r="75" spans="1:20" x14ac:dyDescent="0.25">
      <c r="A75" s="2"/>
      <c r="B75" s="2"/>
      <c r="D75" s="47"/>
      <c r="E75" s="26"/>
      <c r="F75" s="46"/>
      <c r="G75" s="46"/>
      <c r="H75" s="28"/>
      <c r="I75" s="28"/>
      <c r="J75" s="28"/>
      <c r="K75" s="28"/>
      <c r="L75" s="29"/>
      <c r="N75" s="21" t="s">
        <v>33</v>
      </c>
      <c r="O75" s="16"/>
      <c r="P75" s="16"/>
      <c r="Q75" s="16"/>
      <c r="R75" s="16"/>
      <c r="S75" s="16"/>
      <c r="T75" s="16"/>
    </row>
    <row r="76" spans="1:20" s="1" customFormat="1" ht="12.75" x14ac:dyDescent="0.15">
      <c r="C76" s="32" t="s">
        <v>43</v>
      </c>
      <c r="D76" s="44" t="str">
        <f>"15.3."&amp;N76</f>
        <v>15.3.1</v>
      </c>
      <c r="E76" s="52" t="s">
        <v>50</v>
      </c>
      <c r="F76" s="42" t="s">
        <v>125</v>
      </c>
      <c r="G76" s="42" t="s">
        <v>164</v>
      </c>
      <c r="H76" s="20">
        <f>SUM(I76:L76)</f>
        <v>3.950075</v>
      </c>
      <c r="I76" s="24"/>
      <c r="J76" s="24">
        <f>J36/720</f>
        <v>3.950075</v>
      </c>
      <c r="K76" s="24"/>
      <c r="L76" s="24"/>
      <c r="N76" s="21" t="s">
        <v>25</v>
      </c>
      <c r="O76" s="34" t="s">
        <v>50</v>
      </c>
      <c r="P76" s="34" t="s">
        <v>52</v>
      </c>
      <c r="Q76" s="34" t="s">
        <v>53</v>
      </c>
      <c r="R76" s="34" t="s">
        <v>47</v>
      </c>
      <c r="S76" s="21" t="s">
        <v>48</v>
      </c>
      <c r="T76" s="21" t="s">
        <v>165</v>
      </c>
    </row>
    <row r="77" spans="1:20" x14ac:dyDescent="0.25">
      <c r="A77" s="2"/>
      <c r="B77" s="2"/>
      <c r="D77" s="45"/>
      <c r="E77" s="26" t="s">
        <v>34</v>
      </c>
      <c r="F77" s="46"/>
      <c r="G77" s="46"/>
      <c r="H77" s="28"/>
      <c r="I77" s="28"/>
      <c r="J77" s="28"/>
      <c r="K77" s="28"/>
      <c r="L77" s="29"/>
      <c r="N77" s="16"/>
      <c r="O77" s="16"/>
      <c r="P77" s="16"/>
      <c r="Q77" s="16"/>
      <c r="R77" s="16"/>
      <c r="S77" s="16"/>
      <c r="T77" s="31" t="s">
        <v>166</v>
      </c>
    </row>
    <row r="78" spans="1:20" x14ac:dyDescent="0.25">
      <c r="A78" s="2"/>
      <c r="B78" s="2"/>
      <c r="D78" s="44" t="s">
        <v>167</v>
      </c>
      <c r="E78" s="48" t="s">
        <v>97</v>
      </c>
      <c r="F78" s="42" t="s">
        <v>125</v>
      </c>
      <c r="G78" s="42" t="s">
        <v>168</v>
      </c>
      <c r="H78" s="20">
        <f t="shared" ref="H78:H86" si="7">SUM(I78:L78)</f>
        <v>0</v>
      </c>
      <c r="I78" s="24"/>
      <c r="J78" s="24"/>
      <c r="K78" s="24"/>
      <c r="L78" s="24"/>
      <c r="N78" s="16"/>
      <c r="O78" s="16"/>
      <c r="P78" s="16"/>
      <c r="Q78" s="16"/>
      <c r="R78" s="16"/>
      <c r="S78" s="16"/>
      <c r="T78" s="21" t="s">
        <v>28</v>
      </c>
    </row>
    <row r="79" spans="1:20" x14ac:dyDescent="0.25">
      <c r="A79" s="2"/>
      <c r="B79" s="2"/>
      <c r="D79" s="17" t="s">
        <v>169</v>
      </c>
      <c r="E79" s="18" t="s">
        <v>100</v>
      </c>
      <c r="F79" s="19" t="s">
        <v>125</v>
      </c>
      <c r="G79" s="19" t="s">
        <v>170</v>
      </c>
      <c r="H79" s="20">
        <f t="shared" si="7"/>
        <v>3.5687333333333346</v>
      </c>
      <c r="I79" s="24">
        <f>I39/720</f>
        <v>1.2128111111111111</v>
      </c>
      <c r="J79" s="24">
        <f t="shared" ref="J79:L79" si="8">J39/720</f>
        <v>1.0822069444444449</v>
      </c>
      <c r="K79" s="24">
        <f t="shared" si="8"/>
        <v>1.2737152777777783</v>
      </c>
      <c r="L79" s="24">
        <f t="shared" si="8"/>
        <v>3.3476308145294653E-16</v>
      </c>
      <c r="N79" s="16"/>
      <c r="O79" s="16"/>
      <c r="P79" s="16"/>
      <c r="Q79" s="16"/>
      <c r="R79" s="16"/>
      <c r="S79" s="16"/>
      <c r="T79" s="21" t="s">
        <v>28</v>
      </c>
    </row>
    <row r="80" spans="1:20" x14ac:dyDescent="0.25">
      <c r="A80" s="2"/>
      <c r="B80" s="2"/>
      <c r="D80" s="17" t="s">
        <v>171</v>
      </c>
      <c r="E80" s="18" t="s">
        <v>103</v>
      </c>
      <c r="F80" s="19" t="s">
        <v>125</v>
      </c>
      <c r="G80" s="19" t="s">
        <v>172</v>
      </c>
      <c r="H80" s="20">
        <f t="shared" si="7"/>
        <v>0</v>
      </c>
      <c r="I80" s="24"/>
      <c r="J80" s="24"/>
      <c r="K80" s="24"/>
      <c r="L80" s="24"/>
      <c r="N80" s="16"/>
      <c r="O80" s="16"/>
      <c r="P80" s="16"/>
      <c r="Q80" s="16"/>
      <c r="R80" s="16"/>
      <c r="S80" s="16"/>
      <c r="T80" s="21" t="s">
        <v>28</v>
      </c>
    </row>
    <row r="81" spans="1:20" x14ac:dyDescent="0.25">
      <c r="A81" s="2"/>
      <c r="B81" s="2"/>
      <c r="D81" s="17" t="s">
        <v>173</v>
      </c>
      <c r="E81" s="18" t="s">
        <v>106</v>
      </c>
      <c r="F81" s="19" t="s">
        <v>125</v>
      </c>
      <c r="G81" s="19" t="s">
        <v>174</v>
      </c>
      <c r="H81" s="20">
        <f t="shared" si="7"/>
        <v>0</v>
      </c>
      <c r="I81" s="24"/>
      <c r="J81" s="24"/>
      <c r="K81" s="24"/>
      <c r="L81" s="24"/>
      <c r="N81" s="16"/>
      <c r="O81" s="16"/>
      <c r="P81" s="16"/>
      <c r="Q81" s="16"/>
      <c r="R81" s="16"/>
      <c r="S81" s="16"/>
      <c r="T81" s="21" t="s">
        <v>28</v>
      </c>
    </row>
    <row r="82" spans="1:20" x14ac:dyDescent="0.25">
      <c r="A82" s="2"/>
      <c r="B82" s="2"/>
      <c r="D82" s="17" t="s">
        <v>175</v>
      </c>
      <c r="E82" s="18" t="s">
        <v>109</v>
      </c>
      <c r="F82" s="19" t="s">
        <v>125</v>
      </c>
      <c r="G82" s="19" t="s">
        <v>176</v>
      </c>
      <c r="H82" s="20">
        <f t="shared" si="7"/>
        <v>0.29948055555555553</v>
      </c>
      <c r="I82" s="24">
        <f>I42/720</f>
        <v>7.6187499999999991E-2</v>
      </c>
      <c r="J82" s="24">
        <f t="shared" ref="J82:L82" si="9">J42/720</f>
        <v>0.12062916666666668</v>
      </c>
      <c r="K82" s="24">
        <f t="shared" si="9"/>
        <v>0.10146944444444443</v>
      </c>
      <c r="L82" s="24">
        <f t="shared" si="9"/>
        <v>1.1944444444444444E-3</v>
      </c>
      <c r="N82" s="16"/>
      <c r="O82" s="16"/>
      <c r="P82" s="16"/>
      <c r="Q82" s="16"/>
      <c r="R82" s="16"/>
      <c r="S82" s="16"/>
      <c r="T82" s="21" t="s">
        <v>28</v>
      </c>
    </row>
    <row r="83" spans="1:20" x14ac:dyDescent="0.25">
      <c r="A83" s="2"/>
      <c r="B83" s="2"/>
      <c r="D83" s="44" t="s">
        <v>177</v>
      </c>
      <c r="E83" s="48" t="s">
        <v>178</v>
      </c>
      <c r="F83" s="42" t="s">
        <v>125</v>
      </c>
      <c r="G83" s="42" t="s">
        <v>179</v>
      </c>
      <c r="H83" s="20">
        <f t="shared" si="7"/>
        <v>0</v>
      </c>
      <c r="I83" s="24"/>
      <c r="J83" s="24"/>
      <c r="K83" s="24"/>
      <c r="L83" s="24"/>
      <c r="N83" s="16"/>
      <c r="O83" s="16"/>
      <c r="P83" s="16"/>
      <c r="Q83" s="16"/>
      <c r="R83" s="16"/>
      <c r="S83" s="16"/>
      <c r="T83" s="21" t="s">
        <v>28</v>
      </c>
    </row>
    <row r="84" spans="1:20" x14ac:dyDescent="0.25">
      <c r="A84" s="2"/>
      <c r="B84" s="2"/>
      <c r="D84" s="17" t="s">
        <v>180</v>
      </c>
      <c r="E84" s="18" t="s">
        <v>115</v>
      </c>
      <c r="F84" s="19" t="s">
        <v>125</v>
      </c>
      <c r="G84" s="19" t="s">
        <v>181</v>
      </c>
      <c r="H84" s="20">
        <f t="shared" si="7"/>
        <v>0.21981527777777776</v>
      </c>
      <c r="I84" s="24"/>
      <c r="J84" s="24">
        <f>J44/720</f>
        <v>4.9502400555555555E-2</v>
      </c>
      <c r="K84" s="24">
        <f t="shared" ref="K84:L84" si="10">K44/720</f>
        <v>9.7422131111111102E-2</v>
      </c>
      <c r="L84" s="24">
        <f t="shared" si="10"/>
        <v>7.2890746111111113E-2</v>
      </c>
      <c r="N84" s="16"/>
      <c r="O84" s="16"/>
      <c r="P84" s="16"/>
      <c r="Q84" s="16"/>
      <c r="R84" s="16"/>
      <c r="S84" s="16"/>
      <c r="T84" s="21" t="s">
        <v>28</v>
      </c>
    </row>
    <row r="85" spans="1:20" ht="21" x14ac:dyDescent="0.25">
      <c r="A85" s="2"/>
      <c r="B85" s="2"/>
      <c r="D85" s="17" t="s">
        <v>182</v>
      </c>
      <c r="E85" s="18" t="s">
        <v>118</v>
      </c>
      <c r="F85" s="19" t="s">
        <v>125</v>
      </c>
      <c r="G85" s="19" t="s">
        <v>183</v>
      </c>
      <c r="H85" s="20">
        <f t="shared" si="7"/>
        <v>7.9665277777777779E-2</v>
      </c>
      <c r="I85" s="20">
        <f>I82-I84</f>
        <v>7.6187499999999991E-2</v>
      </c>
      <c r="J85" s="20">
        <f>J82-J84</f>
        <v>7.1126766111111128E-2</v>
      </c>
      <c r="K85" s="20">
        <f>K82-K84</f>
        <v>4.04731333333333E-3</v>
      </c>
      <c r="L85" s="20">
        <f>L82-L84</f>
        <v>-7.169630166666667E-2</v>
      </c>
      <c r="N85" s="16"/>
      <c r="O85" s="16"/>
      <c r="P85" s="16"/>
      <c r="Q85" s="16"/>
      <c r="R85" s="16"/>
      <c r="S85" s="16"/>
      <c r="T85" s="21" t="s">
        <v>28</v>
      </c>
    </row>
    <row r="86" spans="1:20" x14ac:dyDescent="0.25">
      <c r="A86" s="2"/>
      <c r="B86" s="2"/>
      <c r="D86" s="17" t="s">
        <v>184</v>
      </c>
      <c r="E86" s="18" t="s">
        <v>121</v>
      </c>
      <c r="F86" s="19" t="s">
        <v>125</v>
      </c>
      <c r="G86" s="19" t="s">
        <v>185</v>
      </c>
      <c r="H86" s="20">
        <f t="shared" si="7"/>
        <v>0</v>
      </c>
      <c r="I86" s="20">
        <f>SUM(I48,I62,I67)-SUM(I68,I79:I82)</f>
        <v>0</v>
      </c>
      <c r="J86" s="20">
        <f>SUM(J48,J62,J67)-SUM(J68,J79:J82)</f>
        <v>0</v>
      </c>
      <c r="K86" s="20">
        <f>SUM(K48,K62,K67)-SUM(K68,K79:K82)</f>
        <v>0</v>
      </c>
      <c r="L86" s="20">
        <f>SUM(L48,L62,L67)-SUM(L68,L79:L82)</f>
        <v>0</v>
      </c>
      <c r="N86" s="16"/>
      <c r="O86" s="16"/>
      <c r="P86" s="16"/>
      <c r="Q86" s="16"/>
      <c r="R86" s="16"/>
      <c r="S86" s="16"/>
      <c r="T86" s="21" t="s">
        <v>28</v>
      </c>
    </row>
    <row r="87" spans="1:20" x14ac:dyDescent="0.25">
      <c r="A87" s="2"/>
      <c r="B87" s="2"/>
      <c r="D87" s="64" t="s">
        <v>186</v>
      </c>
      <c r="E87" s="65"/>
      <c r="F87" s="65"/>
      <c r="G87" s="13"/>
      <c r="H87" s="14"/>
      <c r="I87" s="14"/>
      <c r="J87" s="14"/>
      <c r="K87" s="14"/>
      <c r="L87" s="15"/>
      <c r="N87" s="16"/>
      <c r="O87" s="16"/>
      <c r="P87" s="16"/>
      <c r="Q87" s="16"/>
      <c r="R87" s="16"/>
      <c r="S87" s="16"/>
      <c r="T87" s="16"/>
    </row>
    <row r="88" spans="1:20" x14ac:dyDescent="0.25">
      <c r="A88" s="2"/>
      <c r="B88" s="2"/>
      <c r="D88" s="17" t="s">
        <v>187</v>
      </c>
      <c r="E88" s="18" t="s">
        <v>188</v>
      </c>
      <c r="F88" s="19" t="s">
        <v>125</v>
      </c>
      <c r="G88" s="19" t="s">
        <v>189</v>
      </c>
      <c r="H88" s="20">
        <f>SUM(I88:L88)</f>
        <v>0</v>
      </c>
      <c r="I88" s="24"/>
      <c r="J88" s="24"/>
      <c r="K88" s="24"/>
      <c r="L88" s="24"/>
      <c r="N88" s="16"/>
      <c r="O88" s="16"/>
      <c r="P88" s="16"/>
      <c r="Q88" s="16"/>
      <c r="R88" s="16"/>
      <c r="S88" s="16"/>
      <c r="T88" s="21" t="s">
        <v>28</v>
      </c>
    </row>
    <row r="89" spans="1:20" x14ac:dyDescent="0.25">
      <c r="A89" s="2"/>
      <c r="B89" s="2"/>
      <c r="D89" s="17" t="s">
        <v>190</v>
      </c>
      <c r="E89" s="18" t="s">
        <v>191</v>
      </c>
      <c r="F89" s="19" t="s">
        <v>125</v>
      </c>
      <c r="G89" s="19" t="s">
        <v>192</v>
      </c>
      <c r="H89" s="20">
        <f>SUM(I89:L89)</f>
        <v>61.722999999999999</v>
      </c>
      <c r="I89" s="24"/>
      <c r="J89" s="24">
        <v>61.722999999999999</v>
      </c>
      <c r="K89" s="24"/>
      <c r="L89" s="24"/>
      <c r="N89" s="16"/>
      <c r="O89" s="16"/>
      <c r="P89" s="16"/>
      <c r="Q89" s="16"/>
      <c r="R89" s="16"/>
      <c r="S89" s="16"/>
      <c r="T89" s="21" t="s">
        <v>28</v>
      </c>
    </row>
    <row r="90" spans="1:20" x14ac:dyDescent="0.25">
      <c r="A90" s="2"/>
      <c r="B90" s="2"/>
      <c r="D90" s="17" t="s">
        <v>193</v>
      </c>
      <c r="E90" s="18" t="s">
        <v>194</v>
      </c>
      <c r="F90" s="19" t="s">
        <v>125</v>
      </c>
      <c r="G90" s="19" t="s">
        <v>195</v>
      </c>
      <c r="H90" s="20">
        <f>SUM(I90:L90)</f>
        <v>0</v>
      </c>
      <c r="I90" s="24"/>
      <c r="J90" s="24"/>
      <c r="K90" s="24"/>
      <c r="L90" s="24"/>
      <c r="N90" s="16"/>
      <c r="O90" s="16"/>
      <c r="P90" s="16"/>
      <c r="Q90" s="16"/>
      <c r="R90" s="16"/>
      <c r="S90" s="16"/>
      <c r="T90" s="21" t="s">
        <v>28</v>
      </c>
    </row>
    <row r="91" spans="1:20" x14ac:dyDescent="0.25">
      <c r="A91" s="2"/>
      <c r="B91" s="2"/>
      <c r="D91" s="64" t="s">
        <v>196</v>
      </c>
      <c r="E91" s="65"/>
      <c r="F91" s="65"/>
      <c r="G91" s="13"/>
      <c r="H91" s="14"/>
      <c r="I91" s="14"/>
      <c r="J91" s="14"/>
      <c r="K91" s="14"/>
      <c r="L91" s="15"/>
      <c r="N91" s="16"/>
      <c r="O91" s="16"/>
      <c r="P91" s="16"/>
      <c r="Q91" s="16"/>
      <c r="R91" s="16"/>
      <c r="S91" s="16"/>
      <c r="T91" s="16"/>
    </row>
    <row r="92" spans="1:20" x14ac:dyDescent="0.25">
      <c r="A92" s="2"/>
      <c r="B92" s="2"/>
      <c r="D92" s="17" t="s">
        <v>197</v>
      </c>
      <c r="E92" s="18" t="s">
        <v>198</v>
      </c>
      <c r="F92" s="19" t="s">
        <v>27</v>
      </c>
      <c r="G92" s="19" t="s">
        <v>199</v>
      </c>
      <c r="H92" s="20">
        <f t="shared" ref="H92:H123" si="11">SUM(I92:L92)</f>
        <v>0</v>
      </c>
      <c r="I92" s="20">
        <f>SUM(I93,I94)</f>
        <v>0</v>
      </c>
      <c r="J92" s="20">
        <f>SUM(J93,J94)</f>
        <v>0</v>
      </c>
      <c r="K92" s="20">
        <f>SUM(K93,K94)</f>
        <v>0</v>
      </c>
      <c r="L92" s="20">
        <f>SUM(L93,L94)</f>
        <v>0</v>
      </c>
      <c r="N92" s="16"/>
      <c r="O92" s="16"/>
      <c r="P92" s="16"/>
      <c r="Q92" s="16"/>
      <c r="R92" s="16"/>
      <c r="S92" s="16"/>
      <c r="T92" s="21" t="s">
        <v>28</v>
      </c>
    </row>
    <row r="93" spans="1:20" x14ac:dyDescent="0.25">
      <c r="A93" s="2"/>
      <c r="B93" s="2"/>
      <c r="D93" s="44" t="s">
        <v>200</v>
      </c>
      <c r="E93" s="48" t="s">
        <v>201</v>
      </c>
      <c r="F93" s="42" t="s">
        <v>27</v>
      </c>
      <c r="G93" s="42" t="s">
        <v>202</v>
      </c>
      <c r="H93" s="20">
        <f t="shared" si="11"/>
        <v>0</v>
      </c>
      <c r="I93" s="24"/>
      <c r="J93" s="24"/>
      <c r="K93" s="24"/>
      <c r="L93" s="24"/>
      <c r="N93" s="16"/>
      <c r="O93" s="16"/>
      <c r="P93" s="16"/>
      <c r="Q93" s="16"/>
      <c r="R93" s="16"/>
      <c r="S93" s="16"/>
      <c r="T93" s="21" t="s">
        <v>28</v>
      </c>
    </row>
    <row r="94" spans="1:20" x14ac:dyDescent="0.25">
      <c r="A94" s="2"/>
      <c r="B94" s="2"/>
      <c r="D94" s="44" t="s">
        <v>203</v>
      </c>
      <c r="E94" s="48" t="s">
        <v>204</v>
      </c>
      <c r="F94" s="42" t="s">
        <v>27</v>
      </c>
      <c r="G94" s="42" t="s">
        <v>205</v>
      </c>
      <c r="H94" s="20">
        <f t="shared" si="11"/>
        <v>0</v>
      </c>
      <c r="I94" s="20">
        <f>I97</f>
        <v>0</v>
      </c>
      <c r="J94" s="20">
        <f>J97</f>
        <v>0</v>
      </c>
      <c r="K94" s="20">
        <f>K97</f>
        <v>0</v>
      </c>
      <c r="L94" s="20">
        <f>L97</f>
        <v>0</v>
      </c>
      <c r="N94" s="16"/>
      <c r="O94" s="16"/>
      <c r="P94" s="16"/>
      <c r="Q94" s="16"/>
      <c r="R94" s="16"/>
      <c r="S94" s="16"/>
      <c r="T94" s="21" t="s">
        <v>28</v>
      </c>
    </row>
    <row r="95" spans="1:20" x14ac:dyDescent="0.25">
      <c r="A95" s="2"/>
      <c r="B95" s="2"/>
      <c r="D95" s="44" t="s">
        <v>206</v>
      </c>
      <c r="E95" s="49" t="s">
        <v>207</v>
      </c>
      <c r="F95" s="42" t="s">
        <v>125</v>
      </c>
      <c r="G95" s="42" t="s">
        <v>208</v>
      </c>
      <c r="H95" s="20">
        <f t="shared" si="11"/>
        <v>0</v>
      </c>
      <c r="I95" s="24"/>
      <c r="J95" s="24"/>
      <c r="K95" s="24"/>
      <c r="L95" s="24"/>
      <c r="N95" s="16"/>
      <c r="O95" s="16"/>
      <c r="P95" s="16"/>
      <c r="Q95" s="16"/>
      <c r="R95" s="16"/>
      <c r="S95" s="16"/>
      <c r="T95" s="21" t="s">
        <v>28</v>
      </c>
    </row>
    <row r="96" spans="1:20" x14ac:dyDescent="0.25">
      <c r="A96" s="2"/>
      <c r="B96" s="2"/>
      <c r="D96" s="44" t="s">
        <v>209</v>
      </c>
      <c r="E96" s="50" t="s">
        <v>210</v>
      </c>
      <c r="F96" s="42" t="s">
        <v>125</v>
      </c>
      <c r="G96" s="42" t="s">
        <v>211</v>
      </c>
      <c r="H96" s="20">
        <f t="shared" si="11"/>
        <v>0</v>
      </c>
      <c r="I96" s="24"/>
      <c r="J96" s="24"/>
      <c r="K96" s="24"/>
      <c r="L96" s="24"/>
      <c r="N96" s="16"/>
      <c r="O96" s="16"/>
      <c r="P96" s="16"/>
      <c r="Q96" s="16"/>
      <c r="R96" s="16"/>
      <c r="S96" s="16"/>
      <c r="T96" s="21" t="s">
        <v>28</v>
      </c>
    </row>
    <row r="97" spans="1:20" x14ac:dyDescent="0.25">
      <c r="A97" s="2"/>
      <c r="B97" s="2"/>
      <c r="D97" s="44" t="s">
        <v>212</v>
      </c>
      <c r="E97" s="49" t="s">
        <v>213</v>
      </c>
      <c r="F97" s="42" t="s">
        <v>27</v>
      </c>
      <c r="G97" s="42" t="s">
        <v>214</v>
      </c>
      <c r="H97" s="20">
        <f t="shared" si="11"/>
        <v>0</v>
      </c>
      <c r="I97" s="24"/>
      <c r="J97" s="24"/>
      <c r="K97" s="24"/>
      <c r="L97" s="24"/>
      <c r="N97" s="16"/>
      <c r="O97" s="16"/>
      <c r="P97" s="16"/>
      <c r="Q97" s="16"/>
      <c r="R97" s="16"/>
      <c r="S97" s="16"/>
      <c r="T97" s="21" t="s">
        <v>28</v>
      </c>
    </row>
    <row r="98" spans="1:20" x14ac:dyDescent="0.25">
      <c r="A98" s="2"/>
      <c r="B98" s="2"/>
      <c r="D98" s="17" t="s">
        <v>215</v>
      </c>
      <c r="E98" s="18" t="s">
        <v>216</v>
      </c>
      <c r="F98" s="19" t="s">
        <v>27</v>
      </c>
      <c r="G98" s="19" t="s">
        <v>217</v>
      </c>
      <c r="H98" s="20">
        <f t="shared" si="11"/>
        <v>0</v>
      </c>
      <c r="I98" s="20">
        <f>SUM(I99,I115)</f>
        <v>0</v>
      </c>
      <c r="J98" s="20">
        <f>SUM(J99,J115)</f>
        <v>0</v>
      </c>
      <c r="K98" s="20">
        <f>SUM(K99,K115)</f>
        <v>0</v>
      </c>
      <c r="L98" s="20">
        <f>SUM(L99,L115)</f>
        <v>0</v>
      </c>
      <c r="N98" s="16"/>
      <c r="O98" s="16"/>
      <c r="P98" s="16"/>
      <c r="Q98" s="16"/>
      <c r="R98" s="16"/>
      <c r="S98" s="16"/>
      <c r="T98" s="21" t="s">
        <v>28</v>
      </c>
    </row>
    <row r="99" spans="1:20" x14ac:dyDescent="0.25">
      <c r="A99" s="2"/>
      <c r="B99" s="2"/>
      <c r="D99" s="44" t="s">
        <v>218</v>
      </c>
      <c r="E99" s="48" t="s">
        <v>219</v>
      </c>
      <c r="F99" s="42" t="s">
        <v>27</v>
      </c>
      <c r="G99" s="42" t="s">
        <v>220</v>
      </c>
      <c r="H99" s="20">
        <f t="shared" si="11"/>
        <v>0</v>
      </c>
      <c r="I99" s="20">
        <f>SUM(I100:I101)</f>
        <v>0</v>
      </c>
      <c r="J99" s="20">
        <f>SUM(J100:J101)</f>
        <v>0</v>
      </c>
      <c r="K99" s="20">
        <f>SUM(K100:K101)</f>
        <v>0</v>
      </c>
      <c r="L99" s="20">
        <f>SUM(L100:L101)</f>
        <v>0</v>
      </c>
      <c r="N99" s="16"/>
      <c r="O99" s="16"/>
      <c r="P99" s="16"/>
      <c r="Q99" s="16"/>
      <c r="R99" s="16"/>
      <c r="S99" s="16"/>
      <c r="T99" s="21" t="s">
        <v>28</v>
      </c>
    </row>
    <row r="100" spans="1:20" x14ac:dyDescent="0.25">
      <c r="A100" s="2"/>
      <c r="B100" s="2"/>
      <c r="D100" s="44" t="s">
        <v>221</v>
      </c>
      <c r="E100" s="49" t="s">
        <v>222</v>
      </c>
      <c r="F100" s="42" t="s">
        <v>27</v>
      </c>
      <c r="G100" s="42" t="s">
        <v>223</v>
      </c>
      <c r="H100" s="20">
        <f t="shared" si="11"/>
        <v>0</v>
      </c>
      <c r="I100" s="24"/>
      <c r="J100" s="24"/>
      <c r="K100" s="24"/>
      <c r="L100" s="24"/>
      <c r="N100" s="16"/>
      <c r="O100" s="16"/>
      <c r="P100" s="16"/>
      <c r="Q100" s="16"/>
      <c r="R100" s="16"/>
      <c r="S100" s="16"/>
      <c r="T100" s="21" t="s">
        <v>28</v>
      </c>
    </row>
    <row r="101" spans="1:20" x14ac:dyDescent="0.25">
      <c r="A101" s="2"/>
      <c r="B101" s="2"/>
      <c r="D101" s="44" t="s">
        <v>224</v>
      </c>
      <c r="E101" s="49" t="s">
        <v>225</v>
      </c>
      <c r="F101" s="42" t="s">
        <v>27</v>
      </c>
      <c r="G101" s="42" t="s">
        <v>226</v>
      </c>
      <c r="H101" s="20">
        <f t="shared" si="11"/>
        <v>0</v>
      </c>
      <c r="I101" s="20">
        <f>SUM(I102,I105,I108,I111:I114)</f>
        <v>0</v>
      </c>
      <c r="J101" s="20">
        <f>SUM(J102,J105,J108,J111:J114)</f>
        <v>0</v>
      </c>
      <c r="K101" s="20">
        <f>SUM(K102,K105,K108,K111:K114)</f>
        <v>0</v>
      </c>
      <c r="L101" s="20">
        <f>SUM(L102,L105,L108,L111:L114)</f>
        <v>0</v>
      </c>
      <c r="N101" s="16"/>
      <c r="O101" s="16"/>
      <c r="P101" s="16"/>
      <c r="Q101" s="16"/>
      <c r="R101" s="16"/>
      <c r="S101" s="16"/>
      <c r="T101" s="21" t="s">
        <v>28</v>
      </c>
    </row>
    <row r="102" spans="1:20" ht="42" x14ac:dyDescent="0.25">
      <c r="A102" s="2"/>
      <c r="B102" s="2"/>
      <c r="D102" s="44" t="s">
        <v>227</v>
      </c>
      <c r="E102" s="50" t="s">
        <v>228</v>
      </c>
      <c r="F102" s="42" t="s">
        <v>27</v>
      </c>
      <c r="G102" s="42" t="s">
        <v>229</v>
      </c>
      <c r="H102" s="20">
        <f t="shared" si="11"/>
        <v>0</v>
      </c>
      <c r="I102" s="20">
        <f>SUM(I103:I104)</f>
        <v>0</v>
      </c>
      <c r="J102" s="20">
        <f>SUM(J103:J104)</f>
        <v>0</v>
      </c>
      <c r="K102" s="20">
        <f>SUM(K103:K104)</f>
        <v>0</v>
      </c>
      <c r="L102" s="20">
        <f>SUM(L103:L104)</f>
        <v>0</v>
      </c>
      <c r="N102" s="16"/>
      <c r="O102" s="16"/>
      <c r="P102" s="16"/>
      <c r="Q102" s="16"/>
      <c r="R102" s="16"/>
      <c r="S102" s="16"/>
      <c r="T102" s="21" t="s">
        <v>28</v>
      </c>
    </row>
    <row r="103" spans="1:20" x14ac:dyDescent="0.25">
      <c r="A103" s="2"/>
      <c r="B103" s="2"/>
      <c r="D103" s="44" t="s">
        <v>230</v>
      </c>
      <c r="E103" s="51" t="s">
        <v>231</v>
      </c>
      <c r="F103" s="42" t="s">
        <v>27</v>
      </c>
      <c r="G103" s="42" t="s">
        <v>232</v>
      </c>
      <c r="H103" s="20">
        <f t="shared" si="11"/>
        <v>0</v>
      </c>
      <c r="I103" s="24"/>
      <c r="J103" s="24"/>
      <c r="K103" s="24"/>
      <c r="L103" s="24"/>
      <c r="N103" s="16"/>
      <c r="O103" s="16"/>
      <c r="P103" s="16"/>
      <c r="Q103" s="16"/>
      <c r="R103" s="16"/>
      <c r="S103" s="16"/>
      <c r="T103" s="21" t="s">
        <v>28</v>
      </c>
    </row>
    <row r="104" spans="1:20" x14ac:dyDescent="0.25">
      <c r="A104" s="2"/>
      <c r="B104" s="2"/>
      <c r="D104" s="44" t="s">
        <v>233</v>
      </c>
      <c r="E104" s="51" t="s">
        <v>234</v>
      </c>
      <c r="F104" s="42" t="s">
        <v>27</v>
      </c>
      <c r="G104" s="42" t="s">
        <v>235</v>
      </c>
      <c r="H104" s="20">
        <f t="shared" si="11"/>
        <v>0</v>
      </c>
      <c r="I104" s="24"/>
      <c r="J104" s="24"/>
      <c r="K104" s="24"/>
      <c r="L104" s="24"/>
      <c r="N104" s="16"/>
      <c r="O104" s="16"/>
      <c r="P104" s="16"/>
      <c r="Q104" s="16"/>
      <c r="R104" s="16"/>
      <c r="S104" s="16"/>
      <c r="T104" s="21" t="s">
        <v>28</v>
      </c>
    </row>
    <row r="105" spans="1:20" ht="42" x14ac:dyDescent="0.25">
      <c r="A105" s="2"/>
      <c r="B105" s="2"/>
      <c r="D105" s="44" t="s">
        <v>236</v>
      </c>
      <c r="E105" s="50" t="s">
        <v>237</v>
      </c>
      <c r="F105" s="42" t="s">
        <v>27</v>
      </c>
      <c r="G105" s="42" t="s">
        <v>238</v>
      </c>
      <c r="H105" s="20">
        <f t="shared" si="11"/>
        <v>0</v>
      </c>
      <c r="I105" s="20">
        <f>SUM(I106:I107)</f>
        <v>0</v>
      </c>
      <c r="J105" s="20">
        <f>SUM(J106:J107)</f>
        <v>0</v>
      </c>
      <c r="K105" s="20">
        <f>SUM(K106:K107)</f>
        <v>0</v>
      </c>
      <c r="L105" s="20">
        <f>SUM(L106:L107)</f>
        <v>0</v>
      </c>
      <c r="N105" s="16"/>
      <c r="O105" s="16"/>
      <c r="P105" s="16"/>
      <c r="Q105" s="16"/>
      <c r="R105" s="16"/>
      <c r="S105" s="16"/>
      <c r="T105" s="21" t="s">
        <v>28</v>
      </c>
    </row>
    <row r="106" spans="1:20" x14ac:dyDescent="0.25">
      <c r="A106" s="2"/>
      <c r="B106" s="2"/>
      <c r="D106" s="44" t="s">
        <v>239</v>
      </c>
      <c r="E106" s="51" t="s">
        <v>231</v>
      </c>
      <c r="F106" s="42" t="s">
        <v>27</v>
      </c>
      <c r="G106" s="42" t="s">
        <v>240</v>
      </c>
      <c r="H106" s="20">
        <f t="shared" si="11"/>
        <v>0</v>
      </c>
      <c r="I106" s="24"/>
      <c r="J106" s="24"/>
      <c r="K106" s="24"/>
      <c r="L106" s="24"/>
      <c r="N106" s="16"/>
      <c r="O106" s="16"/>
      <c r="P106" s="16"/>
      <c r="Q106" s="16"/>
      <c r="R106" s="16"/>
      <c r="S106" s="16"/>
      <c r="T106" s="21" t="s">
        <v>28</v>
      </c>
    </row>
    <row r="107" spans="1:20" x14ac:dyDescent="0.25">
      <c r="A107" s="2"/>
      <c r="B107" s="2"/>
      <c r="D107" s="44" t="s">
        <v>241</v>
      </c>
      <c r="E107" s="51" t="s">
        <v>234</v>
      </c>
      <c r="F107" s="42" t="s">
        <v>27</v>
      </c>
      <c r="G107" s="42" t="s">
        <v>242</v>
      </c>
      <c r="H107" s="20">
        <f t="shared" si="11"/>
        <v>0</v>
      </c>
      <c r="I107" s="24"/>
      <c r="J107" s="24"/>
      <c r="K107" s="24"/>
      <c r="L107" s="24"/>
      <c r="N107" s="16"/>
      <c r="O107" s="16"/>
      <c r="P107" s="16"/>
      <c r="Q107" s="16"/>
      <c r="R107" s="16"/>
      <c r="S107" s="16"/>
      <c r="T107" s="21" t="s">
        <v>28</v>
      </c>
    </row>
    <row r="108" spans="1:20" ht="21" x14ac:dyDescent="0.25">
      <c r="A108" s="2"/>
      <c r="B108" s="2"/>
      <c r="D108" s="44" t="s">
        <v>243</v>
      </c>
      <c r="E108" s="50" t="s">
        <v>244</v>
      </c>
      <c r="F108" s="42" t="s">
        <v>27</v>
      </c>
      <c r="G108" s="42" t="s">
        <v>245</v>
      </c>
      <c r="H108" s="20">
        <f t="shared" si="11"/>
        <v>0</v>
      </c>
      <c r="I108" s="20">
        <f>SUM(I109:I110)</f>
        <v>0</v>
      </c>
      <c r="J108" s="20">
        <f>SUM(J109:J110)</f>
        <v>0</v>
      </c>
      <c r="K108" s="20">
        <f>SUM(K109:K110)</f>
        <v>0</v>
      </c>
      <c r="L108" s="20">
        <f>SUM(L109:L110)</f>
        <v>0</v>
      </c>
      <c r="N108" s="16"/>
      <c r="O108" s="16"/>
      <c r="P108" s="16"/>
      <c r="Q108" s="16"/>
      <c r="R108" s="16"/>
      <c r="S108" s="16"/>
      <c r="T108" s="21" t="s">
        <v>28</v>
      </c>
    </row>
    <row r="109" spans="1:20" x14ac:dyDescent="0.25">
      <c r="A109" s="2"/>
      <c r="B109" s="2"/>
      <c r="D109" s="44" t="s">
        <v>246</v>
      </c>
      <c r="E109" s="51" t="s">
        <v>231</v>
      </c>
      <c r="F109" s="42" t="s">
        <v>27</v>
      </c>
      <c r="G109" s="42" t="s">
        <v>247</v>
      </c>
      <c r="H109" s="20">
        <f t="shared" si="11"/>
        <v>0</v>
      </c>
      <c r="I109" s="24"/>
      <c r="J109" s="24"/>
      <c r="K109" s="24"/>
      <c r="L109" s="24"/>
      <c r="N109" s="16"/>
      <c r="O109" s="16"/>
      <c r="P109" s="16"/>
      <c r="Q109" s="16"/>
      <c r="R109" s="16"/>
      <c r="S109" s="16"/>
      <c r="T109" s="21" t="s">
        <v>28</v>
      </c>
    </row>
    <row r="110" spans="1:20" x14ac:dyDescent="0.25">
      <c r="A110" s="2"/>
      <c r="B110" s="2"/>
      <c r="D110" s="44" t="s">
        <v>248</v>
      </c>
      <c r="E110" s="51" t="s">
        <v>234</v>
      </c>
      <c r="F110" s="42" t="s">
        <v>27</v>
      </c>
      <c r="G110" s="42" t="s">
        <v>249</v>
      </c>
      <c r="H110" s="20">
        <f t="shared" si="11"/>
        <v>0</v>
      </c>
      <c r="I110" s="24"/>
      <c r="J110" s="24"/>
      <c r="K110" s="24"/>
      <c r="L110" s="24"/>
      <c r="N110" s="16"/>
      <c r="O110" s="16"/>
      <c r="P110" s="16"/>
      <c r="Q110" s="16"/>
      <c r="R110" s="16"/>
      <c r="S110" s="16"/>
      <c r="T110" s="21" t="s">
        <v>28</v>
      </c>
    </row>
    <row r="111" spans="1:20" x14ac:dyDescent="0.25">
      <c r="A111" s="2"/>
      <c r="B111" s="2"/>
      <c r="D111" s="44" t="s">
        <v>250</v>
      </c>
      <c r="E111" s="50" t="s">
        <v>251</v>
      </c>
      <c r="F111" s="42" t="s">
        <v>27</v>
      </c>
      <c r="G111" s="42" t="s">
        <v>252</v>
      </c>
      <c r="H111" s="20">
        <f t="shared" si="11"/>
        <v>0</v>
      </c>
      <c r="I111" s="24"/>
      <c r="J111" s="24"/>
      <c r="K111" s="24"/>
      <c r="L111" s="24"/>
      <c r="N111" s="16"/>
      <c r="O111" s="16"/>
      <c r="P111" s="16"/>
      <c r="Q111" s="16"/>
      <c r="R111" s="16"/>
      <c r="S111" s="16"/>
      <c r="T111" s="21" t="s">
        <v>28</v>
      </c>
    </row>
    <row r="112" spans="1:20" x14ac:dyDescent="0.25">
      <c r="A112" s="2"/>
      <c r="B112" s="2"/>
      <c r="D112" s="44" t="s">
        <v>253</v>
      </c>
      <c r="E112" s="50" t="s">
        <v>254</v>
      </c>
      <c r="F112" s="42" t="s">
        <v>27</v>
      </c>
      <c r="G112" s="42" t="s">
        <v>255</v>
      </c>
      <c r="H112" s="20">
        <f t="shared" si="11"/>
        <v>0</v>
      </c>
      <c r="I112" s="24"/>
      <c r="J112" s="24"/>
      <c r="K112" s="24"/>
      <c r="L112" s="24"/>
      <c r="N112" s="16"/>
      <c r="O112" s="16"/>
      <c r="P112" s="16"/>
      <c r="Q112" s="16"/>
      <c r="R112" s="16"/>
      <c r="S112" s="16"/>
      <c r="T112" s="21" t="s">
        <v>28</v>
      </c>
    </row>
    <row r="113" spans="1:20" ht="31.5" x14ac:dyDescent="0.25">
      <c r="A113" s="2"/>
      <c r="B113" s="2"/>
      <c r="D113" s="44" t="s">
        <v>256</v>
      </c>
      <c r="E113" s="50" t="s">
        <v>257</v>
      </c>
      <c r="F113" s="42" t="s">
        <v>27</v>
      </c>
      <c r="G113" s="42" t="s">
        <v>258</v>
      </c>
      <c r="H113" s="20">
        <f t="shared" si="11"/>
        <v>0</v>
      </c>
      <c r="I113" s="24"/>
      <c r="J113" s="24"/>
      <c r="K113" s="24"/>
      <c r="L113" s="24"/>
      <c r="N113" s="16"/>
      <c r="O113" s="16"/>
      <c r="P113" s="16"/>
      <c r="Q113" s="16"/>
      <c r="R113" s="16"/>
      <c r="S113" s="16"/>
      <c r="T113" s="21" t="s">
        <v>28</v>
      </c>
    </row>
    <row r="114" spans="1:20" ht="21" x14ac:dyDescent="0.25">
      <c r="A114" s="2"/>
      <c r="B114" s="2"/>
      <c r="D114" s="44" t="s">
        <v>259</v>
      </c>
      <c r="E114" s="50" t="s">
        <v>260</v>
      </c>
      <c r="F114" s="42" t="s">
        <v>27</v>
      </c>
      <c r="G114" s="42" t="s">
        <v>261</v>
      </c>
      <c r="H114" s="20">
        <f t="shared" si="11"/>
        <v>0</v>
      </c>
      <c r="I114" s="24"/>
      <c r="J114" s="24"/>
      <c r="K114" s="24"/>
      <c r="L114" s="24"/>
      <c r="N114" s="16"/>
      <c r="O114" s="16"/>
      <c r="P114" s="16"/>
      <c r="Q114" s="16"/>
      <c r="R114" s="16"/>
      <c r="S114" s="16"/>
      <c r="T114" s="21" t="s">
        <v>28</v>
      </c>
    </row>
    <row r="115" spans="1:20" x14ac:dyDescent="0.25">
      <c r="A115" s="2"/>
      <c r="B115" s="2"/>
      <c r="D115" s="44" t="s">
        <v>262</v>
      </c>
      <c r="E115" s="48" t="s">
        <v>263</v>
      </c>
      <c r="F115" s="42" t="s">
        <v>27</v>
      </c>
      <c r="G115" s="42" t="s">
        <v>264</v>
      </c>
      <c r="H115" s="20">
        <f t="shared" si="11"/>
        <v>0</v>
      </c>
      <c r="I115" s="20">
        <f>I118</f>
        <v>0</v>
      </c>
      <c r="J115" s="20">
        <f>J118</f>
        <v>0</v>
      </c>
      <c r="K115" s="20">
        <f>K118</f>
        <v>0</v>
      </c>
      <c r="L115" s="20">
        <f>L118</f>
        <v>0</v>
      </c>
      <c r="N115" s="16"/>
      <c r="O115" s="16"/>
      <c r="P115" s="16"/>
      <c r="Q115" s="16"/>
      <c r="R115" s="16"/>
      <c r="S115" s="16"/>
      <c r="T115" s="21" t="s">
        <v>28</v>
      </c>
    </row>
    <row r="116" spans="1:20" x14ac:dyDescent="0.25">
      <c r="A116" s="2"/>
      <c r="B116" s="2"/>
      <c r="D116" s="44" t="s">
        <v>265</v>
      </c>
      <c r="E116" s="49" t="s">
        <v>207</v>
      </c>
      <c r="F116" s="42" t="s">
        <v>125</v>
      </c>
      <c r="G116" s="42" t="s">
        <v>266</v>
      </c>
      <c r="H116" s="20">
        <f t="shared" si="11"/>
        <v>0</v>
      </c>
      <c r="I116" s="24"/>
      <c r="J116" s="24"/>
      <c r="K116" s="24"/>
      <c r="L116" s="24"/>
      <c r="N116" s="16"/>
      <c r="O116" s="16"/>
      <c r="P116" s="16"/>
      <c r="Q116" s="16"/>
      <c r="R116" s="16"/>
      <c r="S116" s="16"/>
      <c r="T116" s="21" t="s">
        <v>28</v>
      </c>
    </row>
    <row r="117" spans="1:20" x14ac:dyDescent="0.25">
      <c r="A117" s="2"/>
      <c r="B117" s="2"/>
      <c r="D117" s="44" t="s">
        <v>267</v>
      </c>
      <c r="E117" s="50" t="s">
        <v>210</v>
      </c>
      <c r="F117" s="42" t="s">
        <v>125</v>
      </c>
      <c r="G117" s="42" t="s">
        <v>268</v>
      </c>
      <c r="H117" s="20">
        <f t="shared" si="11"/>
        <v>0</v>
      </c>
      <c r="I117" s="24"/>
      <c r="J117" s="24"/>
      <c r="K117" s="24"/>
      <c r="L117" s="24"/>
      <c r="N117" s="16"/>
      <c r="O117" s="16"/>
      <c r="P117" s="16"/>
      <c r="Q117" s="16"/>
      <c r="R117" s="16"/>
      <c r="S117" s="16"/>
      <c r="T117" s="21" t="s">
        <v>28</v>
      </c>
    </row>
    <row r="118" spans="1:20" x14ac:dyDescent="0.25">
      <c r="A118" s="2"/>
      <c r="B118" s="2"/>
      <c r="D118" s="44" t="s">
        <v>269</v>
      </c>
      <c r="E118" s="49" t="s">
        <v>213</v>
      </c>
      <c r="F118" s="42" t="s">
        <v>27</v>
      </c>
      <c r="G118" s="42" t="s">
        <v>270</v>
      </c>
      <c r="H118" s="20">
        <f t="shared" si="11"/>
        <v>0</v>
      </c>
      <c r="I118" s="24"/>
      <c r="J118" s="24"/>
      <c r="K118" s="24"/>
      <c r="L118" s="24"/>
      <c r="N118" s="16"/>
      <c r="O118" s="16"/>
      <c r="P118" s="16"/>
      <c r="Q118" s="16"/>
      <c r="R118" s="16"/>
      <c r="S118" s="16"/>
      <c r="T118" s="21" t="s">
        <v>28</v>
      </c>
    </row>
    <row r="119" spans="1:20" ht="21" x14ac:dyDescent="0.25">
      <c r="A119" s="2"/>
      <c r="B119" s="2"/>
      <c r="D119" s="17" t="s">
        <v>271</v>
      </c>
      <c r="E119" s="18" t="s">
        <v>272</v>
      </c>
      <c r="F119" s="19" t="s">
        <v>27</v>
      </c>
      <c r="G119" s="19" t="s">
        <v>273</v>
      </c>
      <c r="H119" s="20">
        <f t="shared" si="11"/>
        <v>7563.1989999999987</v>
      </c>
      <c r="I119" s="20">
        <f>SUM(I120,I121)</f>
        <v>54.854999999999997</v>
      </c>
      <c r="J119" s="20">
        <f>SUM(J120,J121)</f>
        <v>4350.4249999999993</v>
      </c>
      <c r="K119" s="20">
        <f>SUM(K120,K121)</f>
        <v>2241.7039999999997</v>
      </c>
      <c r="L119" s="20">
        <f>SUM(L120,L121)</f>
        <v>916.21500000000003</v>
      </c>
      <c r="N119" s="16"/>
      <c r="O119" s="16"/>
      <c r="P119" s="16"/>
      <c r="Q119" s="16"/>
      <c r="R119" s="16"/>
      <c r="S119" s="16"/>
      <c r="T119" s="21" t="s">
        <v>28</v>
      </c>
    </row>
    <row r="120" spans="1:20" x14ac:dyDescent="0.25">
      <c r="A120" s="2"/>
      <c r="B120" s="2"/>
      <c r="D120" s="44" t="s">
        <v>274</v>
      </c>
      <c r="E120" s="48" t="s">
        <v>201</v>
      </c>
      <c r="F120" s="42" t="s">
        <v>27</v>
      </c>
      <c r="G120" s="42" t="s">
        <v>275</v>
      </c>
      <c r="H120" s="20">
        <f t="shared" si="11"/>
        <v>0</v>
      </c>
      <c r="I120" s="24"/>
      <c r="J120" s="24"/>
      <c r="K120" s="24"/>
      <c r="L120" s="24"/>
      <c r="N120" s="16"/>
      <c r="O120" s="16"/>
      <c r="P120" s="16"/>
      <c r="Q120" s="16"/>
      <c r="R120" s="16"/>
      <c r="S120" s="16"/>
      <c r="T120" s="21" t="s">
        <v>28</v>
      </c>
    </row>
    <row r="121" spans="1:20" x14ac:dyDescent="0.25">
      <c r="A121" s="2"/>
      <c r="B121" s="2"/>
      <c r="D121" s="44" t="s">
        <v>276</v>
      </c>
      <c r="E121" s="48" t="s">
        <v>204</v>
      </c>
      <c r="F121" s="42" t="s">
        <v>27</v>
      </c>
      <c r="G121" s="42" t="s">
        <v>277</v>
      </c>
      <c r="H121" s="20">
        <f t="shared" si="11"/>
        <v>7563.1989999999987</v>
      </c>
      <c r="I121" s="20">
        <f>I123</f>
        <v>54.854999999999997</v>
      </c>
      <c r="J121" s="20">
        <f>J123</f>
        <v>4350.4249999999993</v>
      </c>
      <c r="K121" s="20">
        <f>K123</f>
        <v>2241.7039999999997</v>
      </c>
      <c r="L121" s="20">
        <f>L123</f>
        <v>916.21500000000003</v>
      </c>
      <c r="N121" s="16"/>
      <c r="O121" s="16"/>
      <c r="P121" s="16"/>
      <c r="Q121" s="16"/>
      <c r="R121" s="16"/>
      <c r="S121" s="16"/>
      <c r="T121" s="21" t="s">
        <v>28</v>
      </c>
    </row>
    <row r="122" spans="1:20" x14ac:dyDescent="0.25">
      <c r="A122" s="2"/>
      <c r="B122" s="2"/>
      <c r="D122" s="44" t="s">
        <v>278</v>
      </c>
      <c r="E122" s="49" t="s">
        <v>279</v>
      </c>
      <c r="F122" s="42" t="s">
        <v>125</v>
      </c>
      <c r="G122" s="42" t="s">
        <v>280</v>
      </c>
      <c r="H122" s="20">
        <f t="shared" si="11"/>
        <v>61.722999999999999</v>
      </c>
      <c r="I122" s="24"/>
      <c r="J122" s="24">
        <f>J89</f>
        <v>61.722999999999999</v>
      </c>
      <c r="K122" s="24"/>
      <c r="L122" s="24"/>
      <c r="N122" s="16"/>
      <c r="O122" s="16"/>
      <c r="P122" s="16"/>
      <c r="Q122" s="16"/>
      <c r="R122" s="16"/>
      <c r="S122" s="16"/>
      <c r="T122" s="21" t="s">
        <v>28</v>
      </c>
    </row>
    <row r="123" spans="1:20" x14ac:dyDescent="0.25">
      <c r="A123" s="2"/>
      <c r="B123" s="2"/>
      <c r="D123" s="44" t="s">
        <v>281</v>
      </c>
      <c r="E123" s="49" t="s">
        <v>213</v>
      </c>
      <c r="F123" s="42" t="s">
        <v>27</v>
      </c>
      <c r="G123" s="42" t="s">
        <v>282</v>
      </c>
      <c r="H123" s="20">
        <f t="shared" si="11"/>
        <v>7563.1989999999987</v>
      </c>
      <c r="I123" s="24">
        <f>I28+I42</f>
        <v>54.854999999999997</v>
      </c>
      <c r="J123" s="24">
        <f>J28+119.449+15.954</f>
        <v>4350.4249999999993</v>
      </c>
      <c r="K123" s="24">
        <f>K28+3.82+12.282+7.392+1.874</f>
        <v>2241.7039999999997</v>
      </c>
      <c r="L123" s="24">
        <f>L28</f>
        <v>916.21500000000003</v>
      </c>
      <c r="N123" s="16"/>
      <c r="O123" s="16"/>
      <c r="P123" s="16"/>
      <c r="Q123" s="16"/>
      <c r="R123" s="16"/>
      <c r="S123" s="16"/>
      <c r="T123" s="21" t="s">
        <v>28</v>
      </c>
    </row>
    <row r="124" spans="1:20" x14ac:dyDescent="0.25">
      <c r="A124" s="2"/>
      <c r="B124" s="2"/>
      <c r="D124" s="64" t="s">
        <v>283</v>
      </c>
      <c r="E124" s="65"/>
      <c r="F124" s="65"/>
      <c r="G124" s="13"/>
      <c r="H124" s="14"/>
      <c r="I124" s="14"/>
      <c r="J124" s="14"/>
      <c r="K124" s="14"/>
      <c r="L124" s="15"/>
      <c r="N124" s="16"/>
      <c r="O124" s="16"/>
      <c r="P124" s="16"/>
      <c r="Q124" s="16"/>
      <c r="R124" s="16"/>
      <c r="S124" s="16"/>
      <c r="T124" s="16"/>
    </row>
    <row r="125" spans="1:20" ht="21" x14ac:dyDescent="0.25">
      <c r="A125" s="2"/>
      <c r="B125" s="2"/>
      <c r="D125" s="17" t="s">
        <v>284</v>
      </c>
      <c r="E125" s="18" t="s">
        <v>285</v>
      </c>
      <c r="F125" s="19" t="s">
        <v>286</v>
      </c>
      <c r="G125" s="19" t="s">
        <v>287</v>
      </c>
      <c r="H125" s="20">
        <f t="shared" ref="H125:H145" si="12">SUM(I125:L125)</f>
        <v>0</v>
      </c>
      <c r="I125" s="20">
        <f>SUM(I126:I127)</f>
        <v>0</v>
      </c>
      <c r="J125" s="20">
        <f>SUM(J126:J127)</f>
        <v>0</v>
      </c>
      <c r="K125" s="20">
        <f>SUM(K126:K127)</f>
        <v>0</v>
      </c>
      <c r="L125" s="20">
        <f>SUM(L126:L127)</f>
        <v>0</v>
      </c>
      <c r="N125" s="16"/>
      <c r="O125" s="16"/>
      <c r="P125" s="16"/>
      <c r="Q125" s="16"/>
      <c r="R125" s="16"/>
      <c r="S125" s="16"/>
      <c r="T125" s="21" t="s">
        <v>28</v>
      </c>
    </row>
    <row r="126" spans="1:20" x14ac:dyDescent="0.25">
      <c r="A126" s="2"/>
      <c r="B126" s="2"/>
      <c r="D126" s="44" t="s">
        <v>288</v>
      </c>
      <c r="E126" s="48" t="s">
        <v>201</v>
      </c>
      <c r="F126" s="42" t="s">
        <v>286</v>
      </c>
      <c r="G126" s="42" t="s">
        <v>289</v>
      </c>
      <c r="H126" s="20">
        <f t="shared" si="12"/>
        <v>0</v>
      </c>
      <c r="I126" s="24"/>
      <c r="J126" s="24"/>
      <c r="K126" s="24"/>
      <c r="L126" s="24"/>
      <c r="N126" s="16"/>
      <c r="O126" s="16"/>
      <c r="P126" s="16"/>
      <c r="Q126" s="16"/>
      <c r="R126" s="16"/>
      <c r="S126" s="16"/>
      <c r="T126" s="21" t="s">
        <v>28</v>
      </c>
    </row>
    <row r="127" spans="1:20" x14ac:dyDescent="0.25">
      <c r="A127" s="2"/>
      <c r="B127" s="2"/>
      <c r="D127" s="44" t="s">
        <v>290</v>
      </c>
      <c r="E127" s="48" t="s">
        <v>204</v>
      </c>
      <c r="F127" s="42" t="s">
        <v>286</v>
      </c>
      <c r="G127" s="42" t="s">
        <v>291</v>
      </c>
      <c r="H127" s="20">
        <f t="shared" si="12"/>
        <v>0</v>
      </c>
      <c r="I127" s="20">
        <f>SUM(I128,I130)</f>
        <v>0</v>
      </c>
      <c r="J127" s="20">
        <f>SUM(J128,J130)</f>
        <v>0</v>
      </c>
      <c r="K127" s="20">
        <f>SUM(K128,K130)</f>
        <v>0</v>
      </c>
      <c r="L127" s="20">
        <f>SUM(L128,L130)</f>
        <v>0</v>
      </c>
      <c r="N127" s="16"/>
      <c r="O127" s="16"/>
      <c r="P127" s="16"/>
      <c r="Q127" s="16"/>
      <c r="R127" s="16"/>
      <c r="S127" s="16"/>
      <c r="T127" s="21" t="s">
        <v>28</v>
      </c>
    </row>
    <row r="128" spans="1:20" x14ac:dyDescent="0.25">
      <c r="A128" s="2"/>
      <c r="B128" s="2"/>
      <c r="D128" s="44" t="s">
        <v>292</v>
      </c>
      <c r="E128" s="49" t="s">
        <v>207</v>
      </c>
      <c r="F128" s="42" t="s">
        <v>286</v>
      </c>
      <c r="G128" s="42" t="s">
        <v>293</v>
      </c>
      <c r="H128" s="20">
        <f t="shared" si="12"/>
        <v>0</v>
      </c>
      <c r="I128" s="24"/>
      <c r="J128" s="24"/>
      <c r="K128" s="24"/>
      <c r="L128" s="24"/>
      <c r="N128" s="16"/>
      <c r="O128" s="16"/>
      <c r="P128" s="16"/>
      <c r="Q128" s="16"/>
      <c r="R128" s="16"/>
      <c r="S128" s="16"/>
      <c r="T128" s="21" t="s">
        <v>28</v>
      </c>
    </row>
    <row r="129" spans="1:22" x14ac:dyDescent="0.25">
      <c r="A129" s="2"/>
      <c r="B129" s="2"/>
      <c r="D129" s="44" t="s">
        <v>294</v>
      </c>
      <c r="E129" s="50" t="s">
        <v>295</v>
      </c>
      <c r="F129" s="42" t="s">
        <v>286</v>
      </c>
      <c r="G129" s="42" t="s">
        <v>296</v>
      </c>
      <c r="H129" s="20">
        <f t="shared" si="12"/>
        <v>0</v>
      </c>
      <c r="I129" s="24"/>
      <c r="J129" s="24"/>
      <c r="K129" s="24"/>
      <c r="L129" s="24"/>
      <c r="N129" s="16"/>
      <c r="O129" s="16"/>
      <c r="P129" s="16"/>
      <c r="Q129" s="16"/>
      <c r="R129" s="16"/>
      <c r="S129" s="16"/>
      <c r="T129" s="21" t="s">
        <v>28</v>
      </c>
    </row>
    <row r="130" spans="1:22" x14ac:dyDescent="0.25">
      <c r="A130" s="2"/>
      <c r="B130" s="2"/>
      <c r="D130" s="44" t="s">
        <v>297</v>
      </c>
      <c r="E130" s="49" t="s">
        <v>213</v>
      </c>
      <c r="F130" s="42" t="s">
        <v>286</v>
      </c>
      <c r="G130" s="42" t="s">
        <v>298</v>
      </c>
      <c r="H130" s="20">
        <f t="shared" si="12"/>
        <v>0</v>
      </c>
      <c r="I130" s="24"/>
      <c r="J130" s="24"/>
      <c r="K130" s="24"/>
      <c r="L130" s="24"/>
      <c r="N130" s="16"/>
      <c r="O130" s="16"/>
      <c r="P130" s="16"/>
      <c r="Q130" s="16"/>
      <c r="R130" s="16"/>
      <c r="S130" s="16"/>
      <c r="T130" s="21" t="s">
        <v>28</v>
      </c>
    </row>
    <row r="131" spans="1:22" x14ac:dyDescent="0.25">
      <c r="A131" s="2"/>
      <c r="B131" s="2"/>
      <c r="D131" s="17" t="s">
        <v>299</v>
      </c>
      <c r="E131" s="18" t="s">
        <v>300</v>
      </c>
      <c r="F131" s="19" t="s">
        <v>286</v>
      </c>
      <c r="G131" s="19" t="s">
        <v>301</v>
      </c>
      <c r="H131" s="20">
        <f t="shared" si="12"/>
        <v>0</v>
      </c>
      <c r="I131" s="20">
        <f>SUM(I132,I137)</f>
        <v>0</v>
      </c>
      <c r="J131" s="20">
        <f>SUM(J132,J137)</f>
        <v>0</v>
      </c>
      <c r="K131" s="20">
        <f>SUM(K132,K137)</f>
        <v>0</v>
      </c>
      <c r="L131" s="20">
        <f>SUM(L132,L137)</f>
        <v>0</v>
      </c>
      <c r="N131" s="16"/>
      <c r="O131" s="16"/>
      <c r="P131" s="16"/>
      <c r="Q131" s="16"/>
      <c r="R131" s="16"/>
      <c r="S131" s="16"/>
      <c r="T131" s="21" t="s">
        <v>28</v>
      </c>
    </row>
    <row r="132" spans="1:22" x14ac:dyDescent="0.25">
      <c r="A132" s="2"/>
      <c r="B132" s="2"/>
      <c r="D132" s="44" t="s">
        <v>302</v>
      </c>
      <c r="E132" s="48" t="s">
        <v>201</v>
      </c>
      <c r="F132" s="42" t="s">
        <v>286</v>
      </c>
      <c r="G132" s="42" t="s">
        <v>303</v>
      </c>
      <c r="H132" s="20">
        <f t="shared" si="12"/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N132" s="16"/>
      <c r="O132" s="16"/>
      <c r="P132" s="16"/>
      <c r="Q132" s="16"/>
      <c r="R132" s="16"/>
      <c r="S132" s="16"/>
      <c r="T132" s="21" t="s">
        <v>28</v>
      </c>
    </row>
    <row r="133" spans="1:22" x14ac:dyDescent="0.25">
      <c r="A133" s="2"/>
      <c r="B133" s="2"/>
      <c r="D133" s="44" t="s">
        <v>304</v>
      </c>
      <c r="E133" s="49" t="s">
        <v>222</v>
      </c>
      <c r="F133" s="42" t="s">
        <v>286</v>
      </c>
      <c r="G133" s="42" t="s">
        <v>305</v>
      </c>
      <c r="H133" s="20">
        <f t="shared" si="12"/>
        <v>0</v>
      </c>
      <c r="I133" s="24"/>
      <c r="J133" s="24"/>
      <c r="K133" s="24"/>
      <c r="L133" s="24"/>
      <c r="N133" s="16"/>
      <c r="O133" s="16"/>
      <c r="P133" s="16"/>
      <c r="Q133" s="16"/>
      <c r="R133" s="16"/>
      <c r="S133" s="16"/>
      <c r="T133" s="21" t="s">
        <v>28</v>
      </c>
    </row>
    <row r="134" spans="1:22" x14ac:dyDescent="0.25">
      <c r="A134" s="2"/>
      <c r="B134" s="2"/>
      <c r="D134" s="44" t="s">
        <v>306</v>
      </c>
      <c r="E134" s="49" t="s">
        <v>225</v>
      </c>
      <c r="F134" s="42" t="s">
        <v>286</v>
      </c>
      <c r="G134" s="42" t="s">
        <v>307</v>
      </c>
      <c r="H134" s="20">
        <f t="shared" si="12"/>
        <v>0</v>
      </c>
      <c r="I134" s="20">
        <f>SUM(I135:I136)</f>
        <v>0</v>
      </c>
      <c r="J134" s="20">
        <f>SUM(J135:J136)</f>
        <v>0</v>
      </c>
      <c r="K134" s="20">
        <f>SUM(K135:K136)</f>
        <v>0</v>
      </c>
      <c r="L134" s="20">
        <f>SUM(L135:L136)</f>
        <v>0</v>
      </c>
      <c r="N134" s="16"/>
      <c r="O134" s="16"/>
      <c r="P134" s="16"/>
      <c r="Q134" s="16"/>
      <c r="R134" s="16"/>
      <c r="S134" s="16"/>
      <c r="T134" s="21" t="s">
        <v>28</v>
      </c>
    </row>
    <row r="135" spans="1:22" x14ac:dyDescent="0.25">
      <c r="A135" s="2"/>
      <c r="B135" s="2"/>
      <c r="D135" s="44" t="s">
        <v>308</v>
      </c>
      <c r="E135" s="50" t="s">
        <v>231</v>
      </c>
      <c r="F135" s="42" t="s">
        <v>286</v>
      </c>
      <c r="G135" s="42" t="s">
        <v>309</v>
      </c>
      <c r="H135" s="20">
        <f t="shared" si="12"/>
        <v>0</v>
      </c>
      <c r="I135" s="24"/>
      <c r="J135" s="24"/>
      <c r="K135" s="24"/>
      <c r="L135" s="24"/>
      <c r="N135" s="16"/>
      <c r="O135" s="16"/>
      <c r="P135" s="16"/>
      <c r="Q135" s="16"/>
      <c r="R135" s="16"/>
      <c r="S135" s="16"/>
      <c r="T135" s="21" t="s">
        <v>28</v>
      </c>
    </row>
    <row r="136" spans="1:22" x14ac:dyDescent="0.25">
      <c r="A136" s="2"/>
      <c r="B136" s="2"/>
      <c r="D136" s="44" t="s">
        <v>310</v>
      </c>
      <c r="E136" s="50" t="s">
        <v>311</v>
      </c>
      <c r="F136" s="42" t="s">
        <v>286</v>
      </c>
      <c r="G136" s="42" t="s">
        <v>312</v>
      </c>
      <c r="H136" s="20">
        <f t="shared" si="12"/>
        <v>0</v>
      </c>
      <c r="I136" s="24"/>
      <c r="J136" s="24"/>
      <c r="K136" s="24"/>
      <c r="L136" s="24"/>
      <c r="N136" s="16"/>
      <c r="O136" s="16"/>
      <c r="P136" s="16"/>
      <c r="Q136" s="16"/>
      <c r="R136" s="16"/>
      <c r="S136" s="16"/>
      <c r="T136" s="21" t="s">
        <v>28</v>
      </c>
    </row>
    <row r="137" spans="1:22" x14ac:dyDescent="0.25">
      <c r="A137" s="2"/>
      <c r="B137" s="2"/>
      <c r="D137" s="44" t="s">
        <v>313</v>
      </c>
      <c r="E137" s="48" t="s">
        <v>263</v>
      </c>
      <c r="F137" s="42" t="s">
        <v>286</v>
      </c>
      <c r="G137" s="42" t="s">
        <v>314</v>
      </c>
      <c r="H137" s="20">
        <f t="shared" si="12"/>
        <v>0</v>
      </c>
      <c r="I137" s="20">
        <f>SUM(I138,I140)</f>
        <v>0</v>
      </c>
      <c r="J137" s="20">
        <f>SUM(J138,J140)</f>
        <v>0</v>
      </c>
      <c r="K137" s="20">
        <f>SUM(K138,K140)</f>
        <v>0</v>
      </c>
      <c r="L137" s="20">
        <f>SUM(L138,L140)</f>
        <v>0</v>
      </c>
      <c r="N137" s="16"/>
      <c r="O137" s="16"/>
      <c r="P137" s="16"/>
      <c r="Q137" s="16"/>
      <c r="R137" s="16"/>
      <c r="S137" s="16"/>
      <c r="T137" s="21" t="s">
        <v>28</v>
      </c>
    </row>
    <row r="138" spans="1:22" ht="12" customHeight="1" x14ac:dyDescent="0.25">
      <c r="A138" s="2"/>
      <c r="B138" s="2"/>
      <c r="D138" s="44" t="s">
        <v>315</v>
      </c>
      <c r="E138" s="49" t="s">
        <v>207</v>
      </c>
      <c r="F138" s="42" t="s">
        <v>286</v>
      </c>
      <c r="G138" s="42" t="s">
        <v>316</v>
      </c>
      <c r="H138" s="20">
        <f t="shared" si="12"/>
        <v>0</v>
      </c>
      <c r="I138" s="24"/>
      <c r="J138" s="24"/>
      <c r="K138" s="24"/>
      <c r="L138" s="24"/>
      <c r="N138" s="16"/>
      <c r="O138" s="16"/>
      <c r="P138" s="16"/>
      <c r="Q138" s="16"/>
      <c r="R138" s="16"/>
      <c r="S138" s="16"/>
      <c r="T138" s="21" t="s">
        <v>28</v>
      </c>
    </row>
    <row r="139" spans="1:22" ht="12" customHeight="1" x14ac:dyDescent="0.25">
      <c r="A139" s="2"/>
      <c r="B139" s="2"/>
      <c r="D139" s="44" t="s">
        <v>317</v>
      </c>
      <c r="E139" s="50" t="s">
        <v>295</v>
      </c>
      <c r="F139" s="42" t="s">
        <v>286</v>
      </c>
      <c r="G139" s="42" t="s">
        <v>318</v>
      </c>
      <c r="H139" s="20">
        <f t="shared" si="12"/>
        <v>0</v>
      </c>
      <c r="I139" s="24"/>
      <c r="J139" s="24"/>
      <c r="K139" s="24"/>
      <c r="L139" s="24"/>
      <c r="N139" s="16"/>
      <c r="O139" s="16"/>
      <c r="P139" s="16"/>
      <c r="Q139" s="16"/>
      <c r="R139" s="16"/>
      <c r="S139" s="16"/>
      <c r="T139" s="21" t="s">
        <v>28</v>
      </c>
    </row>
    <row r="140" spans="1:22" ht="12" customHeight="1" x14ac:dyDescent="0.25">
      <c r="A140" s="2"/>
      <c r="B140" s="2"/>
      <c r="D140" s="44" t="s">
        <v>319</v>
      </c>
      <c r="E140" s="49" t="s">
        <v>213</v>
      </c>
      <c r="F140" s="42" t="s">
        <v>286</v>
      </c>
      <c r="G140" s="42" t="s">
        <v>320</v>
      </c>
      <c r="H140" s="20">
        <f t="shared" si="12"/>
        <v>0</v>
      </c>
      <c r="I140" s="24"/>
      <c r="J140" s="24"/>
      <c r="K140" s="24"/>
      <c r="L140" s="24"/>
      <c r="N140" s="16"/>
      <c r="O140" s="16"/>
      <c r="P140" s="16"/>
      <c r="Q140" s="16"/>
      <c r="R140" s="16"/>
      <c r="S140" s="16"/>
      <c r="T140" s="21" t="s">
        <v>28</v>
      </c>
    </row>
    <row r="141" spans="1:22" ht="12" customHeight="1" x14ac:dyDescent="0.25">
      <c r="A141" s="2"/>
      <c r="B141" s="2"/>
      <c r="D141" s="17" t="s">
        <v>321</v>
      </c>
      <c r="E141" s="18" t="s">
        <v>322</v>
      </c>
      <c r="F141" s="19" t="s">
        <v>286</v>
      </c>
      <c r="G141" s="19" t="s">
        <v>323</v>
      </c>
      <c r="H141" s="20">
        <f t="shared" si="12"/>
        <v>5013.3284315400006</v>
      </c>
      <c r="I141" s="20">
        <f>SUM(I142:I143)</f>
        <v>7.0710289199999989</v>
      </c>
      <c r="J141" s="20">
        <f>SUM(J142:J143)</f>
        <v>4599.1890118440006</v>
      </c>
      <c r="K141" s="20">
        <f>SUM(K142:K143)</f>
        <v>288.96461241599997</v>
      </c>
      <c r="L141" s="20">
        <f>SUM(L142:L143)</f>
        <v>118.10377835999999</v>
      </c>
      <c r="N141" s="16"/>
      <c r="O141" s="16"/>
      <c r="P141" s="16"/>
      <c r="Q141" s="16"/>
      <c r="R141" s="16"/>
      <c r="S141" s="16"/>
      <c r="T141" s="21" t="s">
        <v>28</v>
      </c>
      <c r="V141" s="39"/>
    </row>
    <row r="142" spans="1:22" ht="12" customHeight="1" x14ac:dyDescent="0.25">
      <c r="A142" s="2"/>
      <c r="B142" s="2"/>
      <c r="D142" s="44" t="s">
        <v>324</v>
      </c>
      <c r="E142" s="48" t="s">
        <v>201</v>
      </c>
      <c r="F142" s="42" t="s">
        <v>286</v>
      </c>
      <c r="G142" s="42" t="s">
        <v>325</v>
      </c>
      <c r="H142" s="20">
        <f t="shared" si="12"/>
        <v>0</v>
      </c>
      <c r="I142" s="24"/>
      <c r="J142" s="24"/>
      <c r="K142" s="24"/>
      <c r="L142" s="24"/>
      <c r="N142" s="16"/>
      <c r="O142" s="16"/>
      <c r="P142" s="16"/>
      <c r="Q142" s="16"/>
      <c r="R142" s="16"/>
      <c r="S142" s="16"/>
      <c r="T142" s="21" t="s">
        <v>28</v>
      </c>
    </row>
    <row r="143" spans="1:22" ht="12" customHeight="1" x14ac:dyDescent="0.25">
      <c r="A143" s="2"/>
      <c r="B143" s="2"/>
      <c r="D143" s="44" t="s">
        <v>326</v>
      </c>
      <c r="E143" s="48" t="s">
        <v>204</v>
      </c>
      <c r="F143" s="42" t="s">
        <v>286</v>
      </c>
      <c r="G143" s="42" t="s">
        <v>327</v>
      </c>
      <c r="H143" s="20">
        <f t="shared" si="12"/>
        <v>5013.3284315400006</v>
      </c>
      <c r="I143" s="20">
        <f>SUM(I144:I145)</f>
        <v>7.0710289199999989</v>
      </c>
      <c r="J143" s="20">
        <f>SUM(J144:J145)</f>
        <v>4599.1890118440006</v>
      </c>
      <c r="K143" s="20">
        <f>SUM(K144:K145)</f>
        <v>288.96461241599997</v>
      </c>
      <c r="L143" s="20">
        <f>SUM(L144:L145)</f>
        <v>118.10377835999999</v>
      </c>
      <c r="N143" s="16"/>
      <c r="O143" s="16"/>
      <c r="P143" s="16"/>
      <c r="Q143" s="16"/>
      <c r="R143" s="16"/>
      <c r="S143" s="16"/>
      <c r="T143" s="21" t="s">
        <v>28</v>
      </c>
    </row>
    <row r="144" spans="1:22" ht="12" customHeight="1" x14ac:dyDescent="0.25">
      <c r="A144" s="2"/>
      <c r="B144" s="2"/>
      <c r="D144" s="44" t="s">
        <v>328</v>
      </c>
      <c r="E144" s="49" t="s">
        <v>279</v>
      </c>
      <c r="F144" s="42" t="s">
        <v>286</v>
      </c>
      <c r="G144" s="42" t="s">
        <v>329</v>
      </c>
      <c r="H144" s="20">
        <f t="shared" si="12"/>
        <v>4038.4018276440002</v>
      </c>
      <c r="I144" s="24"/>
      <c r="J144" s="24">
        <f>J122*54523.19/1000*1.2</f>
        <v>4038.4018276440002</v>
      </c>
      <c r="K144" s="24"/>
      <c r="L144" s="24"/>
      <c r="N144" s="16"/>
      <c r="O144" s="16"/>
      <c r="P144" s="16"/>
      <c r="Q144" s="16"/>
      <c r="R144" s="16"/>
      <c r="S144" s="16"/>
      <c r="T144" s="21" t="s">
        <v>28</v>
      </c>
    </row>
    <row r="145" spans="1:20" ht="12" customHeight="1" x14ac:dyDescent="0.25">
      <c r="A145" s="2"/>
      <c r="B145" s="2"/>
      <c r="D145" s="44" t="s">
        <v>330</v>
      </c>
      <c r="E145" s="49" t="s">
        <v>213</v>
      </c>
      <c r="F145" s="42" t="s">
        <v>286</v>
      </c>
      <c r="G145" s="42" t="s">
        <v>331</v>
      </c>
      <c r="H145" s="20">
        <f t="shared" si="12"/>
        <v>974.92660389599996</v>
      </c>
      <c r="I145" s="24">
        <f>I123*107.42/1000*1.2</f>
        <v>7.0710289199999989</v>
      </c>
      <c r="J145" s="24">
        <f>J123*107.42/1000*1.2</f>
        <v>560.78718419999996</v>
      </c>
      <c r="K145" s="24">
        <f>K123*107.42/1000*1.2</f>
        <v>288.96461241599997</v>
      </c>
      <c r="L145" s="24">
        <f>L123*107.42/1000*1.2</f>
        <v>118.10377835999999</v>
      </c>
      <c r="N145" s="16"/>
      <c r="O145" s="16"/>
      <c r="P145" s="16"/>
      <c r="Q145" s="16"/>
      <c r="R145" s="16"/>
      <c r="S145" s="16"/>
      <c r="T145" s="21" t="s">
        <v>28</v>
      </c>
    </row>
  </sheetData>
  <mergeCells count="11">
    <mergeCell ref="D7:F7"/>
    <mergeCell ref="D47:F47"/>
    <mergeCell ref="D87:F87"/>
    <mergeCell ref="D91:F91"/>
    <mergeCell ref="D124:F124"/>
    <mergeCell ref="I4:L4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opLeftCell="C7" workbookViewId="0">
      <selection activeCell="K152" sqref="K152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46.28515625" style="1" customWidth="1"/>
    <col min="6" max="6" width="10.7109375" style="1" customWidth="1"/>
    <col min="7" max="7" width="6.7109375" style="1" customWidth="1"/>
    <col min="8" max="12" width="14.570312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21" width="9.140625" style="2"/>
    <col min="22" max="22" width="16" style="2" customWidth="1"/>
    <col min="23" max="16384" width="9.140625" style="2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spans="1:20" ht="10.5" hidden="1" customHeight="1" x14ac:dyDescent="0.25"/>
    <row r="5" spans="1:20" ht="10.5" hidden="1" customHeight="1" x14ac:dyDescent="0.25">
      <c r="A5" s="5"/>
    </row>
    <row r="6" spans="1:20" ht="10.5" hidden="1" customHeight="1" x14ac:dyDescent="0.25">
      <c r="A6" s="5"/>
    </row>
    <row r="7" spans="1:20" ht="6" customHeight="1" x14ac:dyDescent="0.25">
      <c r="A7" s="5"/>
    </row>
    <row r="8" spans="1:20" ht="12" customHeight="1" x14ac:dyDescent="0.25">
      <c r="A8" s="5"/>
      <c r="D8" s="41" t="s">
        <v>12</v>
      </c>
      <c r="E8" s="41"/>
      <c r="F8" s="7"/>
      <c r="G8" s="7"/>
      <c r="H8" s="7"/>
      <c r="I8" s="7"/>
      <c r="J8" s="7"/>
      <c r="K8" s="7"/>
    </row>
    <row r="9" spans="1:20" ht="12" customHeight="1" x14ac:dyDescent="0.25">
      <c r="D9" s="43" t="str">
        <f>IF(ORG="","Не определено",ORG)</f>
        <v>ООО "КВЭП"</v>
      </c>
      <c r="E9" s="43"/>
    </row>
    <row r="10" spans="1:20" ht="15" customHeight="1" x14ac:dyDescent="0.25">
      <c r="D10" s="9"/>
      <c r="E10" s="9"/>
      <c r="F10" s="7"/>
      <c r="G10" s="7"/>
      <c r="H10" s="7"/>
      <c r="I10" s="7"/>
      <c r="J10" s="7"/>
      <c r="K10" s="7"/>
      <c r="L10" s="40" t="s">
        <v>13</v>
      </c>
    </row>
    <row r="11" spans="1:20" ht="15" customHeight="1" x14ac:dyDescent="0.25"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  <c r="I11" s="66" t="s">
        <v>19</v>
      </c>
      <c r="J11" s="66"/>
      <c r="K11" s="66"/>
      <c r="L11" s="66"/>
    </row>
    <row r="12" spans="1:20" ht="15" customHeight="1" x14ac:dyDescent="0.25">
      <c r="D12" s="66"/>
      <c r="E12" s="66"/>
      <c r="F12" s="66"/>
      <c r="G12" s="66"/>
      <c r="H12" s="66"/>
      <c r="I12" s="53" t="s">
        <v>20</v>
      </c>
      <c r="J12" s="53" t="s">
        <v>21</v>
      </c>
      <c r="K12" s="53" t="s">
        <v>22</v>
      </c>
      <c r="L12" s="53" t="s">
        <v>23</v>
      </c>
    </row>
    <row r="13" spans="1:20" ht="12" customHeight="1" x14ac:dyDescent="0.25">
      <c r="D13" s="12">
        <v>0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</row>
    <row r="14" spans="1:20" ht="18" customHeight="1" x14ac:dyDescent="0.25">
      <c r="D14" s="64" t="s">
        <v>24</v>
      </c>
      <c r="E14" s="65"/>
      <c r="F14" s="65"/>
      <c r="G14" s="13"/>
      <c r="H14" s="14"/>
      <c r="I14" s="14"/>
      <c r="J14" s="14"/>
      <c r="K14" s="14"/>
      <c r="L14" s="15"/>
      <c r="N14" s="16"/>
      <c r="O14" s="16"/>
      <c r="P14" s="16"/>
      <c r="Q14" s="16"/>
      <c r="R14" s="16"/>
      <c r="S14" s="16"/>
      <c r="T14" s="16"/>
    </row>
    <row r="15" spans="1:20" ht="12" customHeight="1" x14ac:dyDescent="0.25">
      <c r="D15" s="17" t="s">
        <v>25</v>
      </c>
      <c r="E15" s="18" t="s">
        <v>26</v>
      </c>
      <c r="F15" s="19" t="s">
        <v>27</v>
      </c>
      <c r="G15" s="19">
        <v>10</v>
      </c>
      <c r="H15" s="20">
        <f>SUM(I15:L15)</f>
        <v>7535.6779999999999</v>
      </c>
      <c r="I15" s="20">
        <f>SUM(I16,I17,I20,I23)</f>
        <v>976.61900000000003</v>
      </c>
      <c r="J15" s="20">
        <f>SUM(J16,J17,J20,J23)</f>
        <v>4913.4520000000002</v>
      </c>
      <c r="K15" s="20">
        <f>SUM(K16,K17,K20,K23)</f>
        <v>1645.607</v>
      </c>
      <c r="L15" s="20">
        <f>SUM(L16,L17,L20,L23)</f>
        <v>0</v>
      </c>
      <c r="N15" s="16"/>
      <c r="O15" s="16"/>
      <c r="P15" s="16"/>
      <c r="Q15" s="16"/>
      <c r="R15" s="16"/>
      <c r="S15" s="16"/>
      <c r="T15" s="21" t="s">
        <v>28</v>
      </c>
    </row>
    <row r="16" spans="1:20" ht="12" customHeight="1" x14ac:dyDescent="0.25">
      <c r="D16" s="44" t="s">
        <v>29</v>
      </c>
      <c r="E16" s="48" t="s">
        <v>30</v>
      </c>
      <c r="F16" s="53" t="s">
        <v>27</v>
      </c>
      <c r="G16" s="53">
        <v>20</v>
      </c>
      <c r="H16" s="20">
        <f>SUM(I16:L16)</f>
        <v>0</v>
      </c>
      <c r="I16" s="24"/>
      <c r="J16" s="24"/>
      <c r="K16" s="24"/>
      <c r="L16" s="24"/>
      <c r="N16" s="16"/>
      <c r="O16" s="16"/>
      <c r="P16" s="16"/>
      <c r="Q16" s="16"/>
      <c r="R16" s="16"/>
      <c r="S16" s="16"/>
      <c r="T16" s="21" t="s">
        <v>28</v>
      </c>
    </row>
    <row r="17" spans="3:20" ht="12" customHeight="1" x14ac:dyDescent="0.25">
      <c r="D17" s="44" t="s">
        <v>31</v>
      </c>
      <c r="E17" s="48" t="s">
        <v>32</v>
      </c>
      <c r="F17" s="53" t="s">
        <v>27</v>
      </c>
      <c r="G17" s="53">
        <v>30</v>
      </c>
      <c r="H17" s="20">
        <f>SUM(I17:L17)</f>
        <v>0</v>
      </c>
      <c r="I17" s="20">
        <f>SUM(I18:I19)</f>
        <v>0</v>
      </c>
      <c r="J17" s="20">
        <f>SUM(J18:J19)</f>
        <v>0</v>
      </c>
      <c r="K17" s="20">
        <f>SUM(K18:K19)</f>
        <v>0</v>
      </c>
      <c r="L17" s="20">
        <f>SUM(L18:L19)</f>
        <v>0</v>
      </c>
      <c r="N17" s="16"/>
      <c r="O17" s="16"/>
      <c r="P17" s="16"/>
      <c r="Q17" s="16"/>
      <c r="R17" s="16"/>
      <c r="S17" s="16"/>
      <c r="T17" s="21" t="s">
        <v>28</v>
      </c>
    </row>
    <row r="18" spans="3:20" ht="12" hidden="1" customHeight="1" x14ac:dyDescent="0.25">
      <c r="D18" s="47"/>
      <c r="E18" s="26"/>
      <c r="F18" s="46"/>
      <c r="G18" s="46"/>
      <c r="H18" s="28"/>
      <c r="I18" s="28"/>
      <c r="J18" s="28"/>
      <c r="K18" s="28"/>
      <c r="L18" s="29"/>
      <c r="N18" s="21" t="s">
        <v>33</v>
      </c>
      <c r="O18" s="16"/>
      <c r="P18" s="16"/>
      <c r="Q18" s="16"/>
      <c r="R18" s="16"/>
      <c r="S18" s="16"/>
      <c r="T18" s="16"/>
    </row>
    <row r="19" spans="3:20" ht="12" customHeight="1" x14ac:dyDescent="0.25">
      <c r="D19" s="45"/>
      <c r="E19" s="26" t="s">
        <v>34</v>
      </c>
      <c r="F19" s="46"/>
      <c r="G19" s="46"/>
      <c r="H19" s="28"/>
      <c r="I19" s="28"/>
      <c r="J19" s="28"/>
      <c r="K19" s="28"/>
      <c r="L19" s="29"/>
      <c r="N19" s="16"/>
      <c r="O19" s="16"/>
      <c r="P19" s="16"/>
      <c r="Q19" s="16"/>
      <c r="R19" s="16"/>
      <c r="S19" s="16"/>
      <c r="T19" s="31" t="s">
        <v>35</v>
      </c>
    </row>
    <row r="20" spans="3:20" ht="12" customHeight="1" x14ac:dyDescent="0.25">
      <c r="D20" s="44" t="s">
        <v>36</v>
      </c>
      <c r="E20" s="48" t="s">
        <v>37</v>
      </c>
      <c r="F20" s="53" t="s">
        <v>27</v>
      </c>
      <c r="G20" s="53" t="s">
        <v>38</v>
      </c>
      <c r="H20" s="20">
        <f>SUM(I20:L20)</f>
        <v>0</v>
      </c>
      <c r="I20" s="20">
        <f>SUM(I21:I22)</f>
        <v>0</v>
      </c>
      <c r="J20" s="20">
        <f>SUM(J21:J22)</f>
        <v>0</v>
      </c>
      <c r="K20" s="20">
        <f>SUM(K21:K22)</f>
        <v>0</v>
      </c>
      <c r="L20" s="20">
        <f>SUM(L21:L22)</f>
        <v>0</v>
      </c>
      <c r="N20" s="16"/>
      <c r="O20" s="16"/>
      <c r="P20" s="16"/>
      <c r="Q20" s="16"/>
      <c r="R20" s="16"/>
      <c r="S20" s="16"/>
      <c r="T20" s="21" t="s">
        <v>28</v>
      </c>
    </row>
    <row r="21" spans="3:20" ht="12" hidden="1" customHeight="1" x14ac:dyDescent="0.25">
      <c r="D21" s="47"/>
      <c r="E21" s="26"/>
      <c r="F21" s="46"/>
      <c r="G21" s="46"/>
      <c r="H21" s="28"/>
      <c r="I21" s="28"/>
      <c r="J21" s="28"/>
      <c r="K21" s="28"/>
      <c r="L21" s="29"/>
      <c r="N21" s="21" t="s">
        <v>33</v>
      </c>
      <c r="O21" s="16"/>
      <c r="P21" s="16"/>
      <c r="Q21" s="16"/>
      <c r="R21" s="16"/>
      <c r="S21" s="16"/>
      <c r="T21" s="16"/>
    </row>
    <row r="22" spans="3:20" ht="12" customHeight="1" x14ac:dyDescent="0.25">
      <c r="D22" s="45"/>
      <c r="E22" s="26" t="s">
        <v>34</v>
      </c>
      <c r="F22" s="46"/>
      <c r="G22" s="46"/>
      <c r="H22" s="28"/>
      <c r="I22" s="28"/>
      <c r="J22" s="28"/>
      <c r="K22" s="28"/>
      <c r="L22" s="29"/>
      <c r="N22" s="16"/>
      <c r="O22" s="16"/>
      <c r="P22" s="16"/>
      <c r="Q22" s="16"/>
      <c r="R22" s="16"/>
      <c r="S22" s="16"/>
      <c r="T22" s="31" t="s">
        <v>39</v>
      </c>
    </row>
    <row r="23" spans="3:20" ht="12" customHeight="1" x14ac:dyDescent="0.25">
      <c r="D23" s="44" t="s">
        <v>40</v>
      </c>
      <c r="E23" s="48" t="s">
        <v>41</v>
      </c>
      <c r="F23" s="53" t="s">
        <v>27</v>
      </c>
      <c r="G23" s="53" t="s">
        <v>42</v>
      </c>
      <c r="H23" s="20">
        <f>SUM(I23:L23)</f>
        <v>7535.6779999999999</v>
      </c>
      <c r="I23" s="20">
        <f>SUM(I24:I28)</f>
        <v>976.61900000000003</v>
      </c>
      <c r="J23" s="20">
        <f>SUM(J24:J28)</f>
        <v>4913.4520000000002</v>
      </c>
      <c r="K23" s="20">
        <f>SUM(K24:K28)</f>
        <v>1645.607</v>
      </c>
      <c r="L23" s="20">
        <f>SUM(L24:L28)</f>
        <v>0</v>
      </c>
      <c r="N23" s="16"/>
      <c r="O23" s="16"/>
      <c r="P23" s="16"/>
      <c r="Q23" s="16"/>
      <c r="R23" s="16"/>
      <c r="S23" s="16"/>
      <c r="T23" s="21" t="s">
        <v>28</v>
      </c>
    </row>
    <row r="24" spans="3:20" ht="12" hidden="1" customHeight="1" x14ac:dyDescent="0.25">
      <c r="D24" s="47"/>
      <c r="E24" s="26"/>
      <c r="F24" s="46"/>
      <c r="G24" s="46"/>
      <c r="H24" s="28"/>
      <c r="I24" s="28"/>
      <c r="J24" s="28"/>
      <c r="K24" s="28"/>
      <c r="L24" s="29"/>
      <c r="N24" s="21" t="s">
        <v>33</v>
      </c>
      <c r="O24" s="16"/>
      <c r="P24" s="16"/>
      <c r="Q24" s="16"/>
      <c r="R24" s="16"/>
      <c r="S24" s="16"/>
      <c r="T24" s="16"/>
    </row>
    <row r="25" spans="3:20" s="1" customFormat="1" ht="12" customHeight="1" x14ac:dyDescent="0.15">
      <c r="C25" s="32" t="s">
        <v>43</v>
      </c>
      <c r="D25" s="44" t="str">
        <f>"1.4."&amp;N25</f>
        <v>1.4.1</v>
      </c>
      <c r="E25" s="52" t="s">
        <v>44</v>
      </c>
      <c r="F25" s="53" t="s">
        <v>27</v>
      </c>
      <c r="G25" s="53" t="s">
        <v>42</v>
      </c>
      <c r="H25" s="20">
        <f>SUM(I25:L25)</f>
        <v>7046.8009999999995</v>
      </c>
      <c r="I25" s="24">
        <v>976.61900000000003</v>
      </c>
      <c r="J25" s="24">
        <v>4913.4520000000002</v>
      </c>
      <c r="K25" s="24">
        <v>1156.73</v>
      </c>
      <c r="L25" s="24"/>
      <c r="N25" s="21" t="s">
        <v>25</v>
      </c>
      <c r="O25" s="34" t="s">
        <v>44</v>
      </c>
      <c r="P25" s="34" t="s">
        <v>45</v>
      </c>
      <c r="Q25" s="34" t="s">
        <v>46</v>
      </c>
      <c r="R25" s="34" t="s">
        <v>47</v>
      </c>
      <c r="S25" s="21" t="s">
        <v>48</v>
      </c>
      <c r="T25" s="21" t="s">
        <v>49</v>
      </c>
    </row>
    <row r="26" spans="3:20" s="1" customFormat="1" ht="12" customHeight="1" x14ac:dyDescent="0.15">
      <c r="C26" s="32" t="s">
        <v>43</v>
      </c>
      <c r="D26" s="44" t="str">
        <f>"1.4."&amp;N26</f>
        <v>1.4.2</v>
      </c>
      <c r="E26" s="52" t="s">
        <v>50</v>
      </c>
      <c r="F26" s="53" t="s">
        <v>27</v>
      </c>
      <c r="G26" s="53" t="s">
        <v>42</v>
      </c>
      <c r="H26" s="20">
        <f>SUM(I26:L26)</f>
        <v>371.10900000000004</v>
      </c>
      <c r="I26" s="24"/>
      <c r="J26" s="24"/>
      <c r="K26" s="24">
        <f>365.252+5.857</f>
        <v>371.10900000000004</v>
      </c>
      <c r="L26" s="24"/>
      <c r="N26" s="21" t="s">
        <v>51</v>
      </c>
      <c r="O26" s="34" t="s">
        <v>50</v>
      </c>
      <c r="P26" s="34" t="s">
        <v>52</v>
      </c>
      <c r="Q26" s="34" t="s">
        <v>53</v>
      </c>
      <c r="R26" s="34" t="s">
        <v>47</v>
      </c>
      <c r="S26" s="21" t="s">
        <v>48</v>
      </c>
      <c r="T26" s="21" t="s">
        <v>49</v>
      </c>
    </row>
    <row r="27" spans="3:20" s="1" customFormat="1" ht="12" customHeight="1" x14ac:dyDescent="0.15">
      <c r="C27" s="32" t="s">
        <v>43</v>
      </c>
      <c r="D27" s="44" t="str">
        <f>"1.4."&amp;N27</f>
        <v>1.4.3</v>
      </c>
      <c r="E27" s="52" t="s">
        <v>54</v>
      </c>
      <c r="F27" s="53" t="s">
        <v>27</v>
      </c>
      <c r="G27" s="53" t="s">
        <v>42</v>
      </c>
      <c r="H27" s="20">
        <f>SUM(I27:L27)</f>
        <v>117.768</v>
      </c>
      <c r="I27" s="24"/>
      <c r="J27" s="24"/>
      <c r="K27" s="24">
        <v>117.768</v>
      </c>
      <c r="L27" s="24"/>
      <c r="N27" s="21" t="s">
        <v>55</v>
      </c>
      <c r="O27" s="34" t="s">
        <v>54</v>
      </c>
      <c r="P27" s="34" t="s">
        <v>56</v>
      </c>
      <c r="Q27" s="34" t="s">
        <v>57</v>
      </c>
      <c r="R27" s="34" t="s">
        <v>58</v>
      </c>
      <c r="S27" s="21" t="s">
        <v>48</v>
      </c>
      <c r="T27" s="21" t="s">
        <v>49</v>
      </c>
    </row>
    <row r="28" spans="3:20" ht="12" customHeight="1" x14ac:dyDescent="0.25">
      <c r="D28" s="45"/>
      <c r="E28" s="26" t="s">
        <v>34</v>
      </c>
      <c r="F28" s="46"/>
      <c r="G28" s="46"/>
      <c r="H28" s="28"/>
      <c r="I28" s="28"/>
      <c r="J28" s="28"/>
      <c r="K28" s="28"/>
      <c r="L28" s="29"/>
      <c r="N28" s="16"/>
      <c r="O28" s="16"/>
      <c r="P28" s="16"/>
      <c r="Q28" s="16"/>
      <c r="R28" s="16"/>
      <c r="S28" s="16"/>
      <c r="T28" s="31" t="s">
        <v>59</v>
      </c>
    </row>
    <row r="29" spans="3:20" ht="12" customHeight="1" x14ac:dyDescent="0.25">
      <c r="D29" s="17" t="s">
        <v>51</v>
      </c>
      <c r="E29" s="18" t="s">
        <v>60</v>
      </c>
      <c r="F29" s="19" t="s">
        <v>27</v>
      </c>
      <c r="G29" s="19" t="s">
        <v>61</v>
      </c>
      <c r="H29" s="20">
        <f t="shared" ref="H29:H41" si="0">SUM(I29:L29)</f>
        <v>2769.5820000000003</v>
      </c>
      <c r="I29" s="20">
        <f>SUM(I31,I32,I33)</f>
        <v>0</v>
      </c>
      <c r="J29" s="20">
        <f>SUM(J30,J32,J33)</f>
        <v>0</v>
      </c>
      <c r="K29" s="20">
        <f>SUM(K30,K31,K33)</f>
        <v>1780.105</v>
      </c>
      <c r="L29" s="20">
        <f>SUM(L30,L31,L32)</f>
        <v>989.47700000000032</v>
      </c>
      <c r="N29" s="16"/>
      <c r="O29" s="16"/>
      <c r="P29" s="16"/>
      <c r="Q29" s="16"/>
      <c r="R29" s="16"/>
      <c r="S29" s="16"/>
      <c r="T29" s="21" t="s">
        <v>28</v>
      </c>
    </row>
    <row r="30" spans="3:20" ht="12" customHeight="1" x14ac:dyDescent="0.25">
      <c r="D30" s="44" t="s">
        <v>62</v>
      </c>
      <c r="E30" s="48" t="s">
        <v>20</v>
      </c>
      <c r="F30" s="53" t="s">
        <v>27</v>
      </c>
      <c r="G30" s="53" t="s">
        <v>63</v>
      </c>
      <c r="H30" s="20">
        <f t="shared" si="0"/>
        <v>976.41800000000001</v>
      </c>
      <c r="I30" s="35"/>
      <c r="J30" s="24"/>
      <c r="K30" s="24">
        <f>I46</f>
        <v>976.41800000000001</v>
      </c>
      <c r="L30" s="24"/>
      <c r="N30" s="16"/>
      <c r="O30" s="16"/>
      <c r="P30" s="16"/>
      <c r="Q30" s="16"/>
      <c r="R30" s="16"/>
      <c r="S30" s="16"/>
      <c r="T30" s="21" t="s">
        <v>28</v>
      </c>
    </row>
    <row r="31" spans="3:20" ht="12" customHeight="1" x14ac:dyDescent="0.25">
      <c r="D31" s="44" t="s">
        <v>64</v>
      </c>
      <c r="E31" s="48" t="s">
        <v>21</v>
      </c>
      <c r="F31" s="53" t="s">
        <v>27</v>
      </c>
      <c r="G31" s="53" t="s">
        <v>65</v>
      </c>
      <c r="H31" s="20">
        <f t="shared" si="0"/>
        <v>803.68700000000013</v>
      </c>
      <c r="I31" s="24"/>
      <c r="J31" s="35"/>
      <c r="K31" s="24">
        <f>J23-J35-J49</f>
        <v>803.68700000000013</v>
      </c>
      <c r="L31" s="24"/>
      <c r="N31" s="16"/>
      <c r="O31" s="16"/>
      <c r="P31" s="16"/>
      <c r="Q31" s="16"/>
      <c r="R31" s="16"/>
      <c r="S31" s="16"/>
      <c r="T31" s="21" t="s">
        <v>28</v>
      </c>
    </row>
    <row r="32" spans="3:20" ht="12" customHeight="1" x14ac:dyDescent="0.25">
      <c r="D32" s="44" t="s">
        <v>66</v>
      </c>
      <c r="E32" s="48" t="s">
        <v>22</v>
      </c>
      <c r="F32" s="53" t="s">
        <v>27</v>
      </c>
      <c r="G32" s="53" t="s">
        <v>67</v>
      </c>
      <c r="H32" s="20">
        <f t="shared" si="0"/>
        <v>989.47700000000032</v>
      </c>
      <c r="I32" s="24"/>
      <c r="J32" s="24"/>
      <c r="K32" s="35"/>
      <c r="L32" s="24">
        <f>K17+K23+K29-K35-K49</f>
        <v>989.47700000000032</v>
      </c>
      <c r="N32" s="16"/>
      <c r="O32" s="16"/>
      <c r="P32" s="16"/>
      <c r="Q32" s="16"/>
      <c r="R32" s="16"/>
      <c r="S32" s="16"/>
      <c r="T32" s="21" t="s">
        <v>28</v>
      </c>
    </row>
    <row r="33" spans="3:20" ht="12" customHeight="1" x14ac:dyDescent="0.25">
      <c r="D33" s="44" t="s">
        <v>68</v>
      </c>
      <c r="E33" s="48" t="s">
        <v>69</v>
      </c>
      <c r="F33" s="53" t="s">
        <v>27</v>
      </c>
      <c r="G33" s="53" t="s">
        <v>70</v>
      </c>
      <c r="H33" s="20">
        <f t="shared" si="0"/>
        <v>0</v>
      </c>
      <c r="I33" s="24"/>
      <c r="J33" s="24"/>
      <c r="K33" s="24"/>
      <c r="L33" s="35"/>
      <c r="N33" s="16"/>
      <c r="O33" s="16"/>
      <c r="P33" s="16"/>
      <c r="Q33" s="16"/>
      <c r="R33" s="16"/>
      <c r="S33" s="16"/>
      <c r="T33" s="21" t="s">
        <v>28</v>
      </c>
    </row>
    <row r="34" spans="3:20" ht="12" customHeight="1" x14ac:dyDescent="0.25">
      <c r="D34" s="17" t="s">
        <v>55</v>
      </c>
      <c r="E34" s="18" t="s">
        <v>71</v>
      </c>
      <c r="F34" s="19" t="s">
        <v>27</v>
      </c>
      <c r="G34" s="19" t="s">
        <v>72</v>
      </c>
      <c r="H34" s="20">
        <f t="shared" si="0"/>
        <v>0</v>
      </c>
      <c r="I34" s="24"/>
      <c r="J34" s="24"/>
      <c r="K34" s="24"/>
      <c r="L34" s="24"/>
      <c r="N34" s="16"/>
      <c r="O34" s="16"/>
      <c r="P34" s="16"/>
      <c r="Q34" s="16"/>
      <c r="R34" s="16"/>
      <c r="S34" s="16"/>
      <c r="T34" s="21" t="s">
        <v>28</v>
      </c>
    </row>
    <row r="35" spans="3:20" ht="12" customHeight="1" x14ac:dyDescent="0.25">
      <c r="D35" s="17" t="s">
        <v>73</v>
      </c>
      <c r="E35" s="18" t="s">
        <v>74</v>
      </c>
      <c r="F35" s="19" t="s">
        <v>27</v>
      </c>
      <c r="G35" s="19" t="s">
        <v>75</v>
      </c>
      <c r="H35" s="20">
        <f t="shared" si="0"/>
        <v>7337.8630000000003</v>
      </c>
      <c r="I35" s="20">
        <f>SUM(I36,I38,I41,I45)</f>
        <v>0</v>
      </c>
      <c r="J35" s="20">
        <f>SUM(J36,J38,J41,J45)</f>
        <v>4024.373</v>
      </c>
      <c r="K35" s="20">
        <f>SUM(K36,K38,K41,K45)</f>
        <v>2332.5029999999997</v>
      </c>
      <c r="L35" s="20">
        <f>SUM(L36,L38,L41,L45)</f>
        <v>980.98699999999997</v>
      </c>
      <c r="N35" s="16"/>
      <c r="O35" s="16"/>
      <c r="P35" s="16"/>
      <c r="Q35" s="16"/>
      <c r="R35" s="16"/>
      <c r="S35" s="16"/>
      <c r="T35" s="21" t="s">
        <v>28</v>
      </c>
    </row>
    <row r="36" spans="3:20" ht="21" x14ac:dyDescent="0.25">
      <c r="D36" s="44" t="s">
        <v>76</v>
      </c>
      <c r="E36" s="48" t="s">
        <v>77</v>
      </c>
      <c r="F36" s="53" t="s">
        <v>27</v>
      </c>
      <c r="G36" s="53" t="s">
        <v>78</v>
      </c>
      <c r="H36" s="20">
        <f t="shared" si="0"/>
        <v>0</v>
      </c>
      <c r="I36" s="24"/>
      <c r="J36" s="24"/>
      <c r="K36" s="24"/>
      <c r="L36" s="24"/>
      <c r="N36" s="16"/>
      <c r="O36" s="16"/>
      <c r="P36" s="16"/>
      <c r="Q36" s="16"/>
      <c r="R36" s="16"/>
      <c r="S36" s="16"/>
      <c r="T36" s="21" t="s">
        <v>28</v>
      </c>
    </row>
    <row r="37" spans="3:20" ht="21" x14ac:dyDescent="0.25">
      <c r="D37" s="44" t="s">
        <v>79</v>
      </c>
      <c r="E37" s="49" t="s">
        <v>80</v>
      </c>
      <c r="F37" s="53" t="s">
        <v>27</v>
      </c>
      <c r="G37" s="53" t="s">
        <v>81</v>
      </c>
      <c r="H37" s="20">
        <f t="shared" si="0"/>
        <v>0</v>
      </c>
      <c r="I37" s="24"/>
      <c r="J37" s="24"/>
      <c r="K37" s="24"/>
      <c r="L37" s="24"/>
      <c r="N37" s="16"/>
      <c r="O37" s="16"/>
      <c r="P37" s="16"/>
      <c r="Q37" s="16"/>
      <c r="R37" s="16"/>
      <c r="S37" s="16"/>
      <c r="T37" s="21" t="s">
        <v>28</v>
      </c>
    </row>
    <row r="38" spans="3:20" x14ac:dyDescent="0.25">
      <c r="D38" s="44" t="s">
        <v>82</v>
      </c>
      <c r="E38" s="48" t="s">
        <v>83</v>
      </c>
      <c r="F38" s="53" t="s">
        <v>27</v>
      </c>
      <c r="G38" s="53" t="s">
        <v>84</v>
      </c>
      <c r="H38" s="20">
        <f t="shared" si="0"/>
        <v>4799.9339999999993</v>
      </c>
      <c r="I38" s="24">
        <v>0</v>
      </c>
      <c r="J38" s="24">
        <f>4024.373-J43</f>
        <v>1486.444</v>
      </c>
      <c r="K38" s="24">
        <f>2328.582+3.921</f>
        <v>2332.5029999999997</v>
      </c>
      <c r="L38" s="24">
        <v>980.98699999999997</v>
      </c>
      <c r="N38" s="16"/>
      <c r="O38" s="16"/>
      <c r="P38" s="16"/>
      <c r="Q38" s="16"/>
      <c r="R38" s="16"/>
      <c r="S38" s="16"/>
      <c r="T38" s="21" t="s">
        <v>28</v>
      </c>
    </row>
    <row r="39" spans="3:20" x14ac:dyDescent="0.25">
      <c r="D39" s="44" t="s">
        <v>85</v>
      </c>
      <c r="E39" s="49" t="s">
        <v>86</v>
      </c>
      <c r="F39" s="53" t="s">
        <v>27</v>
      </c>
      <c r="G39" s="53" t="s">
        <v>87</v>
      </c>
      <c r="H39" s="20">
        <f t="shared" si="0"/>
        <v>0</v>
      </c>
      <c r="I39" s="24"/>
      <c r="J39" s="24"/>
      <c r="K39" s="24"/>
      <c r="L39" s="24"/>
      <c r="N39" s="16"/>
      <c r="O39" s="16"/>
      <c r="P39" s="16"/>
      <c r="Q39" s="16"/>
      <c r="R39" s="16"/>
      <c r="S39" s="16"/>
      <c r="T39" s="21" t="s">
        <v>28</v>
      </c>
    </row>
    <row r="40" spans="3:20" ht="21" x14ac:dyDescent="0.25">
      <c r="D40" s="44" t="s">
        <v>88</v>
      </c>
      <c r="E40" s="50" t="s">
        <v>89</v>
      </c>
      <c r="F40" s="53" t="s">
        <v>27</v>
      </c>
      <c r="G40" s="53" t="s">
        <v>90</v>
      </c>
      <c r="H40" s="20">
        <f t="shared" si="0"/>
        <v>0</v>
      </c>
      <c r="I40" s="24"/>
      <c r="J40" s="24"/>
      <c r="K40" s="24"/>
      <c r="L40" s="24"/>
      <c r="N40" s="16"/>
      <c r="O40" s="16"/>
      <c r="P40" s="16"/>
      <c r="Q40" s="16"/>
      <c r="R40" s="16"/>
      <c r="S40" s="16"/>
      <c r="T40" s="21" t="s">
        <v>28</v>
      </c>
    </row>
    <row r="41" spans="3:20" x14ac:dyDescent="0.25">
      <c r="D41" s="44" t="s">
        <v>91</v>
      </c>
      <c r="E41" s="48" t="s">
        <v>92</v>
      </c>
      <c r="F41" s="53" t="s">
        <v>27</v>
      </c>
      <c r="G41" s="53" t="s">
        <v>93</v>
      </c>
      <c r="H41" s="20">
        <f t="shared" si="0"/>
        <v>2537.9290000000001</v>
      </c>
      <c r="I41" s="20">
        <f>SUM(I42:I44)</f>
        <v>0</v>
      </c>
      <c r="J41" s="20">
        <f>SUM(J42:J44)</f>
        <v>2537.9290000000001</v>
      </c>
      <c r="K41" s="20">
        <f>SUM(K42:K44)</f>
        <v>0</v>
      </c>
      <c r="L41" s="20">
        <f>SUM(L42:L44)</f>
        <v>0</v>
      </c>
      <c r="N41" s="16"/>
      <c r="O41" s="16"/>
      <c r="P41" s="16"/>
      <c r="Q41" s="16"/>
      <c r="R41" s="16"/>
      <c r="S41" s="16"/>
      <c r="T41" s="21" t="s">
        <v>28</v>
      </c>
    </row>
    <row r="42" spans="3:20" x14ac:dyDescent="0.25">
      <c r="D42" s="47"/>
      <c r="E42" s="26"/>
      <c r="F42" s="46"/>
      <c r="G42" s="46"/>
      <c r="H42" s="28"/>
      <c r="I42" s="28"/>
      <c r="J42" s="28"/>
      <c r="K42" s="28"/>
      <c r="L42" s="29"/>
      <c r="N42" s="21" t="s">
        <v>33</v>
      </c>
      <c r="O42" s="16"/>
      <c r="P42" s="16"/>
      <c r="Q42" s="16"/>
      <c r="R42" s="16"/>
      <c r="S42" s="16"/>
      <c r="T42" s="16"/>
    </row>
    <row r="43" spans="3:20" s="1" customFormat="1" ht="12.75" x14ac:dyDescent="0.15">
      <c r="C43" s="32" t="s">
        <v>43</v>
      </c>
      <c r="D43" s="44" t="str">
        <f>"4.3."&amp;N43</f>
        <v>4.3.1</v>
      </c>
      <c r="E43" s="52" t="s">
        <v>50</v>
      </c>
      <c r="F43" s="53" t="s">
        <v>27</v>
      </c>
      <c r="G43" s="53" t="s">
        <v>93</v>
      </c>
      <c r="H43" s="20">
        <f>SUM(I43:L43)</f>
        <v>2537.9290000000001</v>
      </c>
      <c r="I43" s="24"/>
      <c r="J43" s="24">
        <v>2537.9290000000001</v>
      </c>
      <c r="K43" s="24"/>
      <c r="L43" s="24"/>
      <c r="N43" s="21" t="s">
        <v>25</v>
      </c>
      <c r="O43" s="34" t="s">
        <v>50</v>
      </c>
      <c r="P43" s="34" t="s">
        <v>52</v>
      </c>
      <c r="Q43" s="34" t="s">
        <v>53</v>
      </c>
      <c r="R43" s="34" t="s">
        <v>47</v>
      </c>
      <c r="S43" s="21" t="s">
        <v>48</v>
      </c>
      <c r="T43" s="21" t="s">
        <v>94</v>
      </c>
    </row>
    <row r="44" spans="3:20" x14ac:dyDescent="0.25">
      <c r="D44" s="45"/>
      <c r="E44" s="26" t="s">
        <v>34</v>
      </c>
      <c r="F44" s="46"/>
      <c r="G44" s="46"/>
      <c r="H44" s="28"/>
      <c r="I44" s="28"/>
      <c r="J44" s="28"/>
      <c r="K44" s="28"/>
      <c r="L44" s="29"/>
      <c r="N44" s="16"/>
      <c r="O44" s="16"/>
      <c r="P44" s="16"/>
      <c r="Q44" s="16"/>
      <c r="R44" s="16"/>
      <c r="S44" s="16"/>
      <c r="T44" s="31" t="s">
        <v>95</v>
      </c>
    </row>
    <row r="45" spans="3:20" x14ac:dyDescent="0.25">
      <c r="D45" s="44" t="s">
        <v>96</v>
      </c>
      <c r="E45" s="48" t="s">
        <v>97</v>
      </c>
      <c r="F45" s="53" t="s">
        <v>27</v>
      </c>
      <c r="G45" s="53" t="s">
        <v>98</v>
      </c>
      <c r="H45" s="20">
        <f t="shared" ref="H45:H53" si="1">SUM(I45:L45)</f>
        <v>0</v>
      </c>
      <c r="I45" s="24"/>
      <c r="J45" s="24"/>
      <c r="K45" s="24"/>
      <c r="L45" s="24"/>
      <c r="N45" s="16"/>
      <c r="O45" s="16"/>
      <c r="P45" s="16"/>
      <c r="Q45" s="16"/>
      <c r="R45" s="16"/>
      <c r="S45" s="16"/>
      <c r="T45" s="21" t="s">
        <v>28</v>
      </c>
    </row>
    <row r="46" spans="3:20" x14ac:dyDescent="0.25">
      <c r="D46" s="17" t="s">
        <v>99</v>
      </c>
      <c r="E46" s="18" t="s">
        <v>100</v>
      </c>
      <c r="F46" s="19" t="s">
        <v>27</v>
      </c>
      <c r="G46" s="19" t="s">
        <v>101</v>
      </c>
      <c r="H46" s="20">
        <f t="shared" si="1"/>
        <v>2769.5820000000008</v>
      </c>
      <c r="I46" s="24">
        <f>I23-I35-I49</f>
        <v>976.41800000000001</v>
      </c>
      <c r="J46" s="24">
        <f>J15-J35-J49</f>
        <v>803.68700000000013</v>
      </c>
      <c r="K46" s="24">
        <f>K17+K23+K29-K35-K49</f>
        <v>989.47700000000032</v>
      </c>
      <c r="L46" s="24">
        <f>L32-L38-L49</f>
        <v>3.4994229736184934E-13</v>
      </c>
      <c r="N46" s="16"/>
      <c r="O46" s="16"/>
      <c r="P46" s="16"/>
      <c r="Q46" s="16"/>
      <c r="R46" s="16"/>
      <c r="S46" s="16"/>
      <c r="T46" s="21" t="s">
        <v>28</v>
      </c>
    </row>
    <row r="47" spans="3:20" x14ac:dyDescent="0.25">
      <c r="D47" s="17" t="s">
        <v>102</v>
      </c>
      <c r="E47" s="18" t="s">
        <v>103</v>
      </c>
      <c r="F47" s="19" t="s">
        <v>27</v>
      </c>
      <c r="G47" s="19" t="s">
        <v>104</v>
      </c>
      <c r="H47" s="20">
        <f t="shared" si="1"/>
        <v>0</v>
      </c>
      <c r="I47" s="24"/>
      <c r="J47" s="24"/>
      <c r="K47" s="24"/>
      <c r="L47" s="24"/>
      <c r="N47" s="16"/>
      <c r="O47" s="16"/>
      <c r="P47" s="16"/>
      <c r="Q47" s="16"/>
      <c r="R47" s="16"/>
      <c r="S47" s="16"/>
      <c r="T47" s="21" t="s">
        <v>28</v>
      </c>
    </row>
    <row r="48" spans="3:20" x14ac:dyDescent="0.25">
      <c r="D48" s="17" t="s">
        <v>105</v>
      </c>
      <c r="E48" s="18" t="s">
        <v>106</v>
      </c>
      <c r="F48" s="19" t="s">
        <v>27</v>
      </c>
      <c r="G48" s="19" t="s">
        <v>107</v>
      </c>
      <c r="H48" s="20">
        <f t="shared" si="1"/>
        <v>0</v>
      </c>
      <c r="I48" s="24"/>
      <c r="J48" s="24"/>
      <c r="K48" s="24"/>
      <c r="L48" s="24"/>
      <c r="N48" s="16"/>
      <c r="O48" s="16"/>
      <c r="P48" s="16"/>
      <c r="Q48" s="16"/>
      <c r="R48" s="16"/>
      <c r="S48" s="16"/>
      <c r="T48" s="21" t="s">
        <v>28</v>
      </c>
    </row>
    <row r="49" spans="3:20" s="2" customFormat="1" x14ac:dyDescent="0.25">
      <c r="C49" s="1"/>
      <c r="D49" s="17" t="s">
        <v>108</v>
      </c>
      <c r="E49" s="18" t="s">
        <v>109</v>
      </c>
      <c r="F49" s="19" t="s">
        <v>27</v>
      </c>
      <c r="G49" s="19" t="s">
        <v>110</v>
      </c>
      <c r="H49" s="20">
        <f t="shared" si="1"/>
        <v>197.815</v>
      </c>
      <c r="I49" s="24">
        <v>0.20100000000000001</v>
      </c>
      <c r="J49" s="24">
        <f>68.433+16.959</f>
        <v>85.39200000000001</v>
      </c>
      <c r="K49" s="24">
        <f>101.796+1.936</f>
        <v>103.732</v>
      </c>
      <c r="L49" s="24">
        <v>8.49</v>
      </c>
      <c r="M49" s="1"/>
      <c r="N49" s="16"/>
      <c r="O49" s="16"/>
      <c r="P49" s="16"/>
      <c r="Q49" s="16"/>
      <c r="R49" s="16"/>
      <c r="S49" s="16"/>
      <c r="T49" s="21" t="s">
        <v>28</v>
      </c>
    </row>
    <row r="50" spans="3:20" s="2" customFormat="1" ht="21" x14ac:dyDescent="0.25">
      <c r="C50" s="1"/>
      <c r="D50" s="44" t="s">
        <v>111</v>
      </c>
      <c r="E50" s="48" t="s">
        <v>112</v>
      </c>
      <c r="F50" s="53" t="s">
        <v>27</v>
      </c>
      <c r="G50" s="53" t="s">
        <v>113</v>
      </c>
      <c r="H50" s="20">
        <f t="shared" si="1"/>
        <v>0</v>
      </c>
      <c r="I50" s="24"/>
      <c r="J50" s="24"/>
      <c r="K50" s="24"/>
      <c r="L50" s="24"/>
      <c r="M50" s="1"/>
      <c r="N50" s="16"/>
      <c r="O50" s="16"/>
      <c r="P50" s="16"/>
      <c r="Q50" s="16"/>
      <c r="R50" s="16"/>
      <c r="S50" s="16"/>
      <c r="T50" s="21" t="s">
        <v>28</v>
      </c>
    </row>
    <row r="51" spans="3:20" s="2" customFormat="1" ht="21" x14ac:dyDescent="0.25">
      <c r="C51" s="1"/>
      <c r="D51" s="17" t="s">
        <v>114</v>
      </c>
      <c r="E51" s="18" t="s">
        <v>115</v>
      </c>
      <c r="F51" s="19" t="s">
        <v>27</v>
      </c>
      <c r="G51" s="19" t="s">
        <v>116</v>
      </c>
      <c r="H51" s="20">
        <f t="shared" si="1"/>
        <v>159.18600000000001</v>
      </c>
      <c r="I51" s="24"/>
      <c r="J51" s="24">
        <v>35.848999999999997</v>
      </c>
      <c r="K51" s="24">
        <v>70.551000000000002</v>
      </c>
      <c r="L51" s="24">
        <v>52.786000000000001</v>
      </c>
      <c r="M51" s="1"/>
      <c r="N51" s="16"/>
      <c r="O51" s="16"/>
      <c r="P51" s="16"/>
      <c r="Q51" s="16"/>
      <c r="R51" s="16"/>
      <c r="S51" s="16"/>
      <c r="T51" s="21" t="s">
        <v>28</v>
      </c>
    </row>
    <row r="52" spans="3:20" s="2" customFormat="1" ht="42" x14ac:dyDescent="0.25">
      <c r="C52" s="1"/>
      <c r="D52" s="17" t="s">
        <v>117</v>
      </c>
      <c r="E52" s="18" t="s">
        <v>118</v>
      </c>
      <c r="F52" s="19" t="s">
        <v>27</v>
      </c>
      <c r="G52" s="19" t="s">
        <v>119</v>
      </c>
      <c r="H52" s="20">
        <f t="shared" si="1"/>
        <v>38.629000000000012</v>
      </c>
      <c r="I52" s="20">
        <f>I49-I51</f>
        <v>0.20100000000000001</v>
      </c>
      <c r="J52" s="20">
        <f>J49-J51</f>
        <v>49.543000000000013</v>
      </c>
      <c r="K52" s="20">
        <f>K49-K51</f>
        <v>33.180999999999997</v>
      </c>
      <c r="L52" s="20">
        <f>L49-L51</f>
        <v>-44.295999999999999</v>
      </c>
      <c r="M52" s="1"/>
      <c r="N52" s="16"/>
      <c r="O52" s="16"/>
      <c r="P52" s="16"/>
      <c r="Q52" s="16"/>
      <c r="R52" s="16"/>
      <c r="S52" s="16"/>
      <c r="T52" s="21" t="s">
        <v>28</v>
      </c>
    </row>
    <row r="53" spans="3:20" s="2" customFormat="1" ht="12" customHeight="1" x14ac:dyDescent="0.25">
      <c r="C53" s="1"/>
      <c r="D53" s="17" t="s">
        <v>120</v>
      </c>
      <c r="E53" s="18" t="s">
        <v>121</v>
      </c>
      <c r="F53" s="19" t="s">
        <v>27</v>
      </c>
      <c r="G53" s="19" t="s">
        <v>122</v>
      </c>
      <c r="H53" s="20">
        <f t="shared" si="1"/>
        <v>0</v>
      </c>
      <c r="I53" s="20">
        <f>SUM(I15,I29,I34)-SUM(I35,I46:I49)</f>
        <v>0</v>
      </c>
      <c r="J53" s="20">
        <f>SUM(J15,J29,J34)-SUM(J35,J46:J49)</f>
        <v>0</v>
      </c>
      <c r="K53" s="20">
        <f>SUM(K15,K29,K34)-SUM(K35,K46:K49)</f>
        <v>0</v>
      </c>
      <c r="L53" s="20">
        <f>SUM(L15,L29,L34)-SUM(L35,L46:L49)</f>
        <v>0</v>
      </c>
      <c r="M53" s="1"/>
      <c r="N53" s="16"/>
      <c r="O53" s="16"/>
      <c r="P53" s="16"/>
      <c r="Q53" s="16"/>
      <c r="R53" s="16"/>
      <c r="S53" s="16"/>
      <c r="T53" s="21" t="s">
        <v>28</v>
      </c>
    </row>
    <row r="54" spans="3:20" s="2" customFormat="1" ht="18" customHeight="1" x14ac:dyDescent="0.25">
      <c r="C54" s="1"/>
      <c r="D54" s="64" t="s">
        <v>123</v>
      </c>
      <c r="E54" s="65"/>
      <c r="F54" s="65"/>
      <c r="G54" s="13"/>
      <c r="H54" s="14"/>
      <c r="I54" s="14"/>
      <c r="J54" s="14"/>
      <c r="K54" s="14"/>
      <c r="L54" s="15"/>
      <c r="M54" s="1"/>
      <c r="N54" s="16"/>
      <c r="O54" s="16"/>
      <c r="P54" s="16"/>
      <c r="Q54" s="16"/>
      <c r="R54" s="16"/>
      <c r="S54" s="16"/>
      <c r="T54" s="16"/>
    </row>
    <row r="55" spans="3:20" s="2" customFormat="1" ht="12" customHeight="1" x14ac:dyDescent="0.25">
      <c r="C55" s="1"/>
      <c r="D55" s="17" t="s">
        <v>124</v>
      </c>
      <c r="E55" s="18" t="s">
        <v>26</v>
      </c>
      <c r="F55" s="19" t="s">
        <v>125</v>
      </c>
      <c r="G55" s="19" t="s">
        <v>126</v>
      </c>
      <c r="H55" s="20">
        <f>SUM(I55:L55)</f>
        <v>10.128599462365592</v>
      </c>
      <c r="I55" s="20">
        <f>SUM(I56,I57,I60,I63)</f>
        <v>1.3126599462365591</v>
      </c>
      <c r="J55" s="20">
        <f>SUM(J56,J57,J60,J63)</f>
        <v>6.6041021505376349</v>
      </c>
      <c r="K55" s="20">
        <f>SUM(K56,K57,K60,K63)</f>
        <v>2.2118373655913981</v>
      </c>
      <c r="L55" s="20">
        <f>SUM(L56,L57,L60,L63)</f>
        <v>0</v>
      </c>
      <c r="M55" s="1"/>
      <c r="N55" s="16"/>
      <c r="O55" s="16"/>
      <c r="P55" s="16"/>
      <c r="Q55" s="16"/>
      <c r="R55" s="16"/>
      <c r="S55" s="16"/>
      <c r="T55" s="21" t="s">
        <v>28</v>
      </c>
    </row>
    <row r="56" spans="3:20" s="2" customFormat="1" ht="12" customHeight="1" x14ac:dyDescent="0.25">
      <c r="C56" s="1"/>
      <c r="D56" s="44" t="s">
        <v>127</v>
      </c>
      <c r="E56" s="48" t="s">
        <v>30</v>
      </c>
      <c r="F56" s="53" t="s">
        <v>125</v>
      </c>
      <c r="G56" s="53" t="s">
        <v>128</v>
      </c>
      <c r="H56" s="20">
        <f>SUM(I56:L56)</f>
        <v>0</v>
      </c>
      <c r="I56" s="24"/>
      <c r="J56" s="24"/>
      <c r="K56" s="24"/>
      <c r="L56" s="24"/>
      <c r="M56" s="1"/>
      <c r="N56" s="16"/>
      <c r="O56" s="16"/>
      <c r="P56" s="16"/>
      <c r="Q56" s="16"/>
      <c r="R56" s="16"/>
      <c r="S56" s="16"/>
      <c r="T56" s="21" t="s">
        <v>28</v>
      </c>
    </row>
    <row r="57" spans="3:20" s="2" customFormat="1" ht="12" customHeight="1" x14ac:dyDescent="0.25">
      <c r="C57" s="1"/>
      <c r="D57" s="44" t="s">
        <v>129</v>
      </c>
      <c r="E57" s="48" t="s">
        <v>32</v>
      </c>
      <c r="F57" s="53" t="s">
        <v>125</v>
      </c>
      <c r="G57" s="53" t="s">
        <v>130</v>
      </c>
      <c r="H57" s="20">
        <f>SUM(I57:L57)</f>
        <v>0</v>
      </c>
      <c r="I57" s="20">
        <f>SUM(I58:I59)</f>
        <v>0</v>
      </c>
      <c r="J57" s="20">
        <f>SUM(J58:J59)</f>
        <v>0</v>
      </c>
      <c r="K57" s="20">
        <f>SUM(K58:K59)</f>
        <v>0</v>
      </c>
      <c r="L57" s="20">
        <f>SUM(L58:L59)</f>
        <v>0</v>
      </c>
      <c r="M57" s="1"/>
      <c r="N57" s="16"/>
      <c r="O57" s="16"/>
      <c r="P57" s="16"/>
      <c r="Q57" s="16"/>
      <c r="R57" s="16"/>
      <c r="S57" s="16"/>
      <c r="T57" s="21" t="s">
        <v>28</v>
      </c>
    </row>
    <row r="58" spans="3:20" s="2" customFormat="1" ht="12" hidden="1" customHeight="1" x14ac:dyDescent="0.25">
      <c r="C58" s="1"/>
      <c r="D58" s="47"/>
      <c r="E58" s="26"/>
      <c r="F58" s="46"/>
      <c r="G58" s="46"/>
      <c r="H58" s="28"/>
      <c r="I58" s="28"/>
      <c r="J58" s="28"/>
      <c r="K58" s="28"/>
      <c r="L58" s="29"/>
      <c r="M58" s="1"/>
      <c r="N58" s="21" t="s">
        <v>33</v>
      </c>
      <c r="O58" s="16"/>
      <c r="P58" s="16"/>
      <c r="Q58" s="16"/>
      <c r="R58" s="16"/>
      <c r="S58" s="16"/>
      <c r="T58" s="16"/>
    </row>
    <row r="59" spans="3:20" s="2" customFormat="1" ht="12" customHeight="1" x14ac:dyDescent="0.25">
      <c r="C59" s="1"/>
      <c r="D59" s="45"/>
      <c r="E59" s="26" t="s">
        <v>34</v>
      </c>
      <c r="F59" s="46"/>
      <c r="G59" s="46"/>
      <c r="H59" s="28"/>
      <c r="I59" s="28"/>
      <c r="J59" s="28"/>
      <c r="K59" s="28"/>
      <c r="L59" s="29"/>
      <c r="M59" s="1"/>
      <c r="N59" s="16"/>
      <c r="O59" s="16"/>
      <c r="P59" s="16"/>
      <c r="Q59" s="16"/>
      <c r="R59" s="16"/>
      <c r="S59" s="16"/>
      <c r="T59" s="31" t="s">
        <v>131</v>
      </c>
    </row>
    <row r="60" spans="3:20" s="2" customFormat="1" ht="12" customHeight="1" x14ac:dyDescent="0.25">
      <c r="C60" s="1"/>
      <c r="D60" s="44" t="s">
        <v>132</v>
      </c>
      <c r="E60" s="48" t="s">
        <v>37</v>
      </c>
      <c r="F60" s="53" t="s">
        <v>125</v>
      </c>
      <c r="G60" s="53" t="s">
        <v>133</v>
      </c>
      <c r="H60" s="20">
        <f>SUM(I60:L60)</f>
        <v>0</v>
      </c>
      <c r="I60" s="20">
        <f>SUM(I61:I62)</f>
        <v>0</v>
      </c>
      <c r="J60" s="20">
        <f>SUM(J61:J62)</f>
        <v>0</v>
      </c>
      <c r="K60" s="20">
        <f>SUM(K61:K62)</f>
        <v>0</v>
      </c>
      <c r="L60" s="20">
        <f>SUM(L61:L62)</f>
        <v>0</v>
      </c>
      <c r="M60" s="1"/>
      <c r="N60" s="16"/>
      <c r="O60" s="16"/>
      <c r="P60" s="16"/>
      <c r="Q60" s="16"/>
      <c r="R60" s="16"/>
      <c r="S60" s="16"/>
      <c r="T60" s="21" t="s">
        <v>28</v>
      </c>
    </row>
    <row r="61" spans="3:20" s="2" customFormat="1" ht="12" hidden="1" customHeight="1" x14ac:dyDescent="0.25">
      <c r="C61" s="1"/>
      <c r="D61" s="47"/>
      <c r="E61" s="26"/>
      <c r="F61" s="46"/>
      <c r="G61" s="46"/>
      <c r="H61" s="28"/>
      <c r="I61" s="28"/>
      <c r="J61" s="28"/>
      <c r="K61" s="28"/>
      <c r="L61" s="29"/>
      <c r="M61" s="1"/>
      <c r="N61" s="21" t="s">
        <v>33</v>
      </c>
      <c r="O61" s="16"/>
      <c r="P61" s="16"/>
      <c r="Q61" s="16"/>
      <c r="R61" s="16"/>
      <c r="S61" s="16"/>
      <c r="T61" s="16"/>
    </row>
    <row r="62" spans="3:20" s="2" customFormat="1" x14ac:dyDescent="0.25">
      <c r="C62" s="1"/>
      <c r="D62" s="45"/>
      <c r="E62" s="26" t="s">
        <v>34</v>
      </c>
      <c r="F62" s="46"/>
      <c r="G62" s="46"/>
      <c r="H62" s="28"/>
      <c r="I62" s="28"/>
      <c r="J62" s="28"/>
      <c r="K62" s="28"/>
      <c r="L62" s="29"/>
      <c r="M62" s="1"/>
      <c r="N62" s="16"/>
      <c r="O62" s="16"/>
      <c r="P62" s="16"/>
      <c r="Q62" s="16"/>
      <c r="R62" s="16"/>
      <c r="S62" s="16"/>
      <c r="T62" s="31" t="s">
        <v>134</v>
      </c>
    </row>
    <row r="63" spans="3:20" s="2" customFormat="1" x14ac:dyDescent="0.25">
      <c r="C63" s="1"/>
      <c r="D63" s="44" t="s">
        <v>135</v>
      </c>
      <c r="E63" s="48" t="s">
        <v>41</v>
      </c>
      <c r="F63" s="53" t="s">
        <v>125</v>
      </c>
      <c r="G63" s="53" t="s">
        <v>136</v>
      </c>
      <c r="H63" s="20">
        <f>SUM(I63:L63)</f>
        <v>10.128599462365592</v>
      </c>
      <c r="I63" s="20">
        <f>SUM(I64:I68)</f>
        <v>1.3126599462365591</v>
      </c>
      <c r="J63" s="20">
        <f>SUM(J64:J68)</f>
        <v>6.6041021505376349</v>
      </c>
      <c r="K63" s="20">
        <f>SUM(K64:K68)</f>
        <v>2.2118373655913981</v>
      </c>
      <c r="L63" s="20">
        <f>SUM(L64:L68)</f>
        <v>0</v>
      </c>
      <c r="M63" s="1"/>
      <c r="N63" s="16"/>
      <c r="O63" s="16"/>
      <c r="P63" s="16"/>
      <c r="Q63" s="16"/>
      <c r="R63" s="16"/>
      <c r="S63" s="16"/>
      <c r="T63" s="21" t="s">
        <v>28</v>
      </c>
    </row>
    <row r="64" spans="3:20" s="2" customFormat="1" x14ac:dyDescent="0.25">
      <c r="C64" s="1"/>
      <c r="D64" s="47"/>
      <c r="E64" s="26"/>
      <c r="F64" s="46"/>
      <c r="G64" s="46"/>
      <c r="H64" s="28"/>
      <c r="I64" s="28"/>
      <c r="J64" s="28"/>
      <c r="K64" s="28"/>
      <c r="L64" s="29"/>
      <c r="M64" s="1"/>
      <c r="N64" s="21" t="s">
        <v>33</v>
      </c>
      <c r="O64" s="16"/>
      <c r="P64" s="16"/>
      <c r="Q64" s="16"/>
      <c r="R64" s="16"/>
      <c r="S64" s="16"/>
      <c r="T64" s="16"/>
    </row>
    <row r="65" spans="3:20" s="1" customFormat="1" ht="12.75" x14ac:dyDescent="0.15">
      <c r="C65" s="32" t="s">
        <v>43</v>
      </c>
      <c r="D65" s="44" t="str">
        <f>"12.4."&amp;N65</f>
        <v>12.4.1</v>
      </c>
      <c r="E65" s="52" t="s">
        <v>44</v>
      </c>
      <c r="F65" s="53" t="s">
        <v>125</v>
      </c>
      <c r="G65" s="53" t="s">
        <v>136</v>
      </c>
      <c r="H65" s="20">
        <f>SUM(I65:L65)</f>
        <v>9.4715067204301082</v>
      </c>
      <c r="I65" s="24">
        <f>I25/744</f>
        <v>1.3126599462365591</v>
      </c>
      <c r="J65" s="24">
        <f>J25/744</f>
        <v>6.6041021505376349</v>
      </c>
      <c r="K65" s="24">
        <f>K25/744</f>
        <v>1.5547446236559139</v>
      </c>
      <c r="L65" s="24"/>
      <c r="N65" s="21" t="s">
        <v>25</v>
      </c>
      <c r="O65" s="34" t="s">
        <v>44</v>
      </c>
      <c r="P65" s="34" t="s">
        <v>45</v>
      </c>
      <c r="Q65" s="34" t="s">
        <v>46</v>
      </c>
      <c r="R65" s="34" t="s">
        <v>47</v>
      </c>
      <c r="S65" s="21" t="s">
        <v>48</v>
      </c>
      <c r="T65" s="21" t="s">
        <v>137</v>
      </c>
    </row>
    <row r="66" spans="3:20" s="1" customFormat="1" ht="12.75" x14ac:dyDescent="0.15">
      <c r="C66" s="32" t="s">
        <v>43</v>
      </c>
      <c r="D66" s="44" t="str">
        <f>"12.4."&amp;N66</f>
        <v>12.4.2</v>
      </c>
      <c r="E66" s="52" t="s">
        <v>50</v>
      </c>
      <c r="F66" s="53" t="s">
        <v>125</v>
      </c>
      <c r="G66" s="53" t="s">
        <v>136</v>
      </c>
      <c r="H66" s="20">
        <f>SUM(I66:L66)</f>
        <v>0.49880241935483877</v>
      </c>
      <c r="I66" s="24"/>
      <c r="J66" s="24"/>
      <c r="K66" s="24">
        <f>K26/744</f>
        <v>0.49880241935483877</v>
      </c>
      <c r="L66" s="24"/>
      <c r="N66" s="21" t="s">
        <v>51</v>
      </c>
      <c r="O66" s="34" t="s">
        <v>50</v>
      </c>
      <c r="P66" s="34" t="s">
        <v>52</v>
      </c>
      <c r="Q66" s="34" t="s">
        <v>53</v>
      </c>
      <c r="R66" s="34" t="s">
        <v>47</v>
      </c>
      <c r="S66" s="21" t="s">
        <v>48</v>
      </c>
      <c r="T66" s="21" t="s">
        <v>137</v>
      </c>
    </row>
    <row r="67" spans="3:20" s="1" customFormat="1" ht="12.75" x14ac:dyDescent="0.15">
      <c r="C67" s="32" t="s">
        <v>43</v>
      </c>
      <c r="D67" s="44" t="str">
        <f>"12.4."&amp;N67</f>
        <v>12.4.3</v>
      </c>
      <c r="E67" s="52" t="s">
        <v>54</v>
      </c>
      <c r="F67" s="53" t="s">
        <v>125</v>
      </c>
      <c r="G67" s="53" t="s">
        <v>136</v>
      </c>
      <c r="H67" s="20">
        <f>SUM(I67:L67)</f>
        <v>0.15829032258064515</v>
      </c>
      <c r="I67" s="24"/>
      <c r="J67" s="24"/>
      <c r="K67" s="24">
        <f>K27/744</f>
        <v>0.15829032258064515</v>
      </c>
      <c r="L67" s="24"/>
      <c r="N67" s="21" t="s">
        <v>55</v>
      </c>
      <c r="O67" s="34" t="s">
        <v>54</v>
      </c>
      <c r="P67" s="34" t="s">
        <v>56</v>
      </c>
      <c r="Q67" s="34" t="s">
        <v>57</v>
      </c>
      <c r="R67" s="34" t="s">
        <v>58</v>
      </c>
      <c r="S67" s="21" t="s">
        <v>48</v>
      </c>
      <c r="T67" s="21" t="s">
        <v>137</v>
      </c>
    </row>
    <row r="68" spans="3:20" x14ac:dyDescent="0.25">
      <c r="D68" s="45"/>
      <c r="E68" s="26" t="s">
        <v>34</v>
      </c>
      <c r="F68" s="46"/>
      <c r="G68" s="46"/>
      <c r="H68" s="28"/>
      <c r="I68" s="28"/>
      <c r="J68" s="28"/>
      <c r="K68" s="28"/>
      <c r="L68" s="29"/>
      <c r="N68" s="16"/>
      <c r="O68" s="16"/>
      <c r="P68" s="16"/>
      <c r="Q68" s="16"/>
      <c r="R68" s="16"/>
      <c r="S68" s="16"/>
      <c r="T68" s="31" t="s">
        <v>138</v>
      </c>
    </row>
    <row r="69" spans="3:20" ht="21" x14ac:dyDescent="0.25">
      <c r="D69" s="17" t="s">
        <v>139</v>
      </c>
      <c r="E69" s="18" t="s">
        <v>60</v>
      </c>
      <c r="F69" s="19" t="s">
        <v>125</v>
      </c>
      <c r="G69" s="19" t="s">
        <v>140</v>
      </c>
      <c r="H69" s="20">
        <f t="shared" ref="H69:H81" si="2">SUM(I69:L69)</f>
        <v>3.7225564516129035</v>
      </c>
      <c r="I69" s="20">
        <f>SUM(I71,I72,I73)</f>
        <v>0</v>
      </c>
      <c r="J69" s="20">
        <f>SUM(J70,J72,J73)</f>
        <v>0</v>
      </c>
      <c r="K69" s="20">
        <f>SUM(K70,K71,K73)</f>
        <v>2.3926142473118279</v>
      </c>
      <c r="L69" s="20">
        <f>SUM(L70,L71,L72)</f>
        <v>1.3299422043010758</v>
      </c>
      <c r="N69" s="16"/>
      <c r="O69" s="16"/>
      <c r="P69" s="16"/>
      <c r="Q69" s="16"/>
      <c r="R69" s="16"/>
      <c r="S69" s="16"/>
      <c r="T69" s="21" t="s">
        <v>28</v>
      </c>
    </row>
    <row r="70" spans="3:20" x14ac:dyDescent="0.25">
      <c r="D70" s="44" t="s">
        <v>141</v>
      </c>
      <c r="E70" s="48" t="s">
        <v>20</v>
      </c>
      <c r="F70" s="53" t="s">
        <v>125</v>
      </c>
      <c r="G70" s="53" t="s">
        <v>142</v>
      </c>
      <c r="H70" s="20">
        <f t="shared" si="2"/>
        <v>1.3123897849462365</v>
      </c>
      <c r="I70" s="35"/>
      <c r="J70" s="24"/>
      <c r="K70" s="24">
        <f>K30/744</f>
        <v>1.3123897849462365</v>
      </c>
      <c r="L70" s="24"/>
      <c r="N70" s="16"/>
      <c r="O70" s="16"/>
      <c r="P70" s="16"/>
      <c r="Q70" s="16"/>
      <c r="R70" s="16"/>
      <c r="S70" s="16"/>
      <c r="T70" s="21" t="s">
        <v>28</v>
      </c>
    </row>
    <row r="71" spans="3:20" x14ac:dyDescent="0.25">
      <c r="D71" s="44" t="s">
        <v>143</v>
      </c>
      <c r="E71" s="48" t="s">
        <v>21</v>
      </c>
      <c r="F71" s="53" t="s">
        <v>125</v>
      </c>
      <c r="G71" s="53" t="s">
        <v>144</v>
      </c>
      <c r="H71" s="20">
        <f t="shared" si="2"/>
        <v>1.0802244623655917</v>
      </c>
      <c r="I71" s="24"/>
      <c r="J71" s="35"/>
      <c r="K71" s="24">
        <f>K31/744</f>
        <v>1.0802244623655917</v>
      </c>
      <c r="L71" s="24"/>
      <c r="N71" s="16"/>
      <c r="O71" s="16"/>
      <c r="P71" s="16"/>
      <c r="Q71" s="16"/>
      <c r="R71" s="16"/>
      <c r="S71" s="16"/>
      <c r="T71" s="21" t="s">
        <v>28</v>
      </c>
    </row>
    <row r="72" spans="3:20" x14ac:dyDescent="0.25">
      <c r="D72" s="44" t="s">
        <v>145</v>
      </c>
      <c r="E72" s="48" t="s">
        <v>22</v>
      </c>
      <c r="F72" s="53" t="s">
        <v>125</v>
      </c>
      <c r="G72" s="53" t="s">
        <v>146</v>
      </c>
      <c r="H72" s="20">
        <f t="shared" si="2"/>
        <v>1.3299422043010758</v>
      </c>
      <c r="I72" s="24"/>
      <c r="J72" s="24"/>
      <c r="K72" s="35"/>
      <c r="L72" s="24">
        <f>L32/744</f>
        <v>1.3299422043010758</v>
      </c>
      <c r="N72" s="16"/>
      <c r="O72" s="16"/>
      <c r="P72" s="16"/>
      <c r="Q72" s="16"/>
      <c r="R72" s="16"/>
      <c r="S72" s="16"/>
      <c r="T72" s="21" t="s">
        <v>28</v>
      </c>
    </row>
    <row r="73" spans="3:20" x14ac:dyDescent="0.25">
      <c r="D73" s="44" t="s">
        <v>147</v>
      </c>
      <c r="E73" s="48" t="s">
        <v>69</v>
      </c>
      <c r="F73" s="53" t="s">
        <v>125</v>
      </c>
      <c r="G73" s="53" t="s">
        <v>148</v>
      </c>
      <c r="H73" s="20">
        <f t="shared" si="2"/>
        <v>0</v>
      </c>
      <c r="I73" s="24"/>
      <c r="J73" s="24"/>
      <c r="K73" s="24"/>
      <c r="L73" s="35"/>
      <c r="N73" s="16"/>
      <c r="O73" s="16"/>
      <c r="P73" s="16"/>
      <c r="Q73" s="16"/>
      <c r="R73" s="16"/>
      <c r="S73" s="16"/>
      <c r="T73" s="21" t="s">
        <v>28</v>
      </c>
    </row>
    <row r="74" spans="3:20" ht="21" x14ac:dyDescent="0.25">
      <c r="D74" s="17" t="s">
        <v>149</v>
      </c>
      <c r="E74" s="18" t="s">
        <v>71</v>
      </c>
      <c r="F74" s="19" t="s">
        <v>125</v>
      </c>
      <c r="G74" s="19" t="s">
        <v>150</v>
      </c>
      <c r="H74" s="20">
        <f t="shared" si="2"/>
        <v>0</v>
      </c>
      <c r="I74" s="24"/>
      <c r="J74" s="24"/>
      <c r="K74" s="24"/>
      <c r="L74" s="24"/>
      <c r="N74" s="16"/>
      <c r="O74" s="16"/>
      <c r="P74" s="16"/>
      <c r="Q74" s="16"/>
      <c r="R74" s="16"/>
      <c r="S74" s="16"/>
      <c r="T74" s="21" t="s">
        <v>28</v>
      </c>
    </row>
    <row r="75" spans="3:20" x14ac:dyDescent="0.25">
      <c r="D75" s="17" t="s">
        <v>151</v>
      </c>
      <c r="E75" s="18" t="s">
        <v>74</v>
      </c>
      <c r="F75" s="19" t="s">
        <v>125</v>
      </c>
      <c r="G75" s="19" t="s">
        <v>152</v>
      </c>
      <c r="H75" s="20">
        <f t="shared" si="2"/>
        <v>9.8627190860215066</v>
      </c>
      <c r="I75" s="20">
        <f>SUM(I76,I78,I81,I85)</f>
        <v>0</v>
      </c>
      <c r="J75" s="20">
        <f>SUM(J76,J78,J81,J85)</f>
        <v>5.4091034946236558</v>
      </c>
      <c r="K75" s="20">
        <f>SUM(K76,K78,K81,K85)</f>
        <v>3.1350846774193544</v>
      </c>
      <c r="L75" s="20">
        <f>SUM(L76,L78,L81,L85)</f>
        <v>1.3185309139784946</v>
      </c>
      <c r="N75" s="16"/>
      <c r="O75" s="16"/>
      <c r="P75" s="16"/>
      <c r="Q75" s="16"/>
      <c r="R75" s="16"/>
      <c r="S75" s="16"/>
      <c r="T75" s="21" t="s">
        <v>28</v>
      </c>
    </row>
    <row r="76" spans="3:20" ht="21" x14ac:dyDescent="0.25">
      <c r="D76" s="44" t="s">
        <v>153</v>
      </c>
      <c r="E76" s="48" t="s">
        <v>77</v>
      </c>
      <c r="F76" s="53" t="s">
        <v>125</v>
      </c>
      <c r="G76" s="53" t="s">
        <v>154</v>
      </c>
      <c r="H76" s="20">
        <f t="shared" si="2"/>
        <v>0</v>
      </c>
      <c r="I76" s="24"/>
      <c r="J76" s="24"/>
      <c r="K76" s="24"/>
      <c r="L76" s="24"/>
      <c r="N76" s="16"/>
      <c r="O76" s="16"/>
      <c r="P76" s="16"/>
      <c r="Q76" s="16"/>
      <c r="R76" s="16"/>
      <c r="S76" s="16"/>
      <c r="T76" s="21" t="s">
        <v>28</v>
      </c>
    </row>
    <row r="77" spans="3:20" ht="21" x14ac:dyDescent="0.25">
      <c r="D77" s="44" t="s">
        <v>155</v>
      </c>
      <c r="E77" s="49" t="s">
        <v>80</v>
      </c>
      <c r="F77" s="53" t="s">
        <v>125</v>
      </c>
      <c r="G77" s="53" t="s">
        <v>156</v>
      </c>
      <c r="H77" s="20">
        <f t="shared" si="2"/>
        <v>0</v>
      </c>
      <c r="I77" s="24"/>
      <c r="J77" s="24"/>
      <c r="K77" s="24"/>
      <c r="L77" s="24"/>
      <c r="N77" s="16"/>
      <c r="O77" s="16"/>
      <c r="P77" s="16"/>
      <c r="Q77" s="16"/>
      <c r="R77" s="16"/>
      <c r="S77" s="16"/>
      <c r="T77" s="21" t="s">
        <v>28</v>
      </c>
    </row>
    <row r="78" spans="3:20" x14ac:dyDescent="0.25">
      <c r="D78" s="44" t="s">
        <v>157</v>
      </c>
      <c r="E78" s="48" t="s">
        <v>83</v>
      </c>
      <c r="F78" s="53" t="s">
        <v>125</v>
      </c>
      <c r="G78" s="53" t="s">
        <v>158</v>
      </c>
      <c r="H78" s="20">
        <f t="shared" si="2"/>
        <v>6.4515241935483862</v>
      </c>
      <c r="I78" s="24">
        <f>I38/744</f>
        <v>0</v>
      </c>
      <c r="J78" s="24">
        <f>J38/744</f>
        <v>1.9979086021505377</v>
      </c>
      <c r="K78" s="24">
        <f>K38/744</f>
        <v>3.1350846774193544</v>
      </c>
      <c r="L78" s="24">
        <f>L38/744</f>
        <v>1.3185309139784946</v>
      </c>
      <c r="N78" s="16"/>
      <c r="O78" s="16"/>
      <c r="P78" s="16"/>
      <c r="Q78" s="16"/>
      <c r="R78" s="16"/>
      <c r="S78" s="16"/>
      <c r="T78" s="21" t="s">
        <v>28</v>
      </c>
    </row>
    <row r="79" spans="3:20" x14ac:dyDescent="0.25">
      <c r="D79" s="44" t="s">
        <v>159</v>
      </c>
      <c r="E79" s="49" t="s">
        <v>86</v>
      </c>
      <c r="F79" s="53" t="s">
        <v>125</v>
      </c>
      <c r="G79" s="53" t="s">
        <v>160</v>
      </c>
      <c r="H79" s="20">
        <f t="shared" si="2"/>
        <v>0</v>
      </c>
      <c r="I79" s="24"/>
      <c r="J79" s="24"/>
      <c r="K79" s="24"/>
      <c r="L79" s="24"/>
      <c r="N79" s="16"/>
      <c r="O79" s="16"/>
      <c r="P79" s="16"/>
      <c r="Q79" s="16"/>
      <c r="R79" s="16"/>
      <c r="S79" s="16"/>
      <c r="T79" s="21" t="s">
        <v>28</v>
      </c>
    </row>
    <row r="80" spans="3:20" ht="21" x14ac:dyDescent="0.25">
      <c r="D80" s="44" t="s">
        <v>161</v>
      </c>
      <c r="E80" s="50" t="s">
        <v>89</v>
      </c>
      <c r="F80" s="53" t="s">
        <v>125</v>
      </c>
      <c r="G80" s="53" t="s">
        <v>162</v>
      </c>
      <c r="H80" s="20">
        <f t="shared" si="2"/>
        <v>0</v>
      </c>
      <c r="I80" s="24"/>
      <c r="J80" s="24"/>
      <c r="K80" s="24"/>
      <c r="L80" s="24"/>
      <c r="N80" s="16"/>
      <c r="O80" s="16"/>
      <c r="P80" s="16"/>
      <c r="Q80" s="16"/>
      <c r="R80" s="16"/>
      <c r="S80" s="16"/>
      <c r="T80" s="21" t="s">
        <v>28</v>
      </c>
    </row>
    <row r="81" spans="3:20" x14ac:dyDescent="0.25">
      <c r="D81" s="44" t="s">
        <v>163</v>
      </c>
      <c r="E81" s="48" t="s">
        <v>92</v>
      </c>
      <c r="F81" s="53" t="s">
        <v>125</v>
      </c>
      <c r="G81" s="53" t="s">
        <v>164</v>
      </c>
      <c r="H81" s="20">
        <f t="shared" si="2"/>
        <v>3.4111948924731186</v>
      </c>
      <c r="I81" s="20">
        <f>SUM(I82:I84)</f>
        <v>0</v>
      </c>
      <c r="J81" s="20">
        <f>SUM(J82:J84)</f>
        <v>3.4111948924731186</v>
      </c>
      <c r="K81" s="20">
        <f>SUM(K82:K84)</f>
        <v>0</v>
      </c>
      <c r="L81" s="20">
        <f>SUM(L82:L84)</f>
        <v>0</v>
      </c>
      <c r="N81" s="16"/>
      <c r="O81" s="16"/>
      <c r="P81" s="16"/>
      <c r="Q81" s="16"/>
      <c r="R81" s="16"/>
      <c r="S81" s="16"/>
      <c r="T81" s="21" t="s">
        <v>28</v>
      </c>
    </row>
    <row r="82" spans="3:20" x14ac:dyDescent="0.25">
      <c r="D82" s="47"/>
      <c r="E82" s="26"/>
      <c r="F82" s="46"/>
      <c r="G82" s="46"/>
      <c r="H82" s="28"/>
      <c r="I82" s="28"/>
      <c r="J82" s="28"/>
      <c r="K82" s="28"/>
      <c r="L82" s="29"/>
      <c r="N82" s="21" t="s">
        <v>33</v>
      </c>
      <c r="O82" s="16"/>
      <c r="P82" s="16"/>
      <c r="Q82" s="16"/>
      <c r="R82" s="16"/>
      <c r="S82" s="16"/>
      <c r="T82" s="16"/>
    </row>
    <row r="83" spans="3:20" s="1" customFormat="1" ht="12.75" x14ac:dyDescent="0.15">
      <c r="C83" s="32" t="s">
        <v>43</v>
      </c>
      <c r="D83" s="44" t="str">
        <f>"15.3."&amp;N83</f>
        <v>15.3.1</v>
      </c>
      <c r="E83" s="52" t="s">
        <v>50</v>
      </c>
      <c r="F83" s="53" t="s">
        <v>125</v>
      </c>
      <c r="G83" s="53" t="s">
        <v>164</v>
      </c>
      <c r="H83" s="20">
        <f>SUM(I83:L83)</f>
        <v>3.4111948924731186</v>
      </c>
      <c r="I83" s="24"/>
      <c r="J83" s="24">
        <f>J43/744</f>
        <v>3.4111948924731186</v>
      </c>
      <c r="K83" s="24"/>
      <c r="L83" s="24"/>
      <c r="N83" s="21" t="s">
        <v>25</v>
      </c>
      <c r="O83" s="34" t="s">
        <v>50</v>
      </c>
      <c r="P83" s="34" t="s">
        <v>52</v>
      </c>
      <c r="Q83" s="34" t="s">
        <v>53</v>
      </c>
      <c r="R83" s="34" t="s">
        <v>47</v>
      </c>
      <c r="S83" s="21" t="s">
        <v>48</v>
      </c>
      <c r="T83" s="21" t="s">
        <v>165</v>
      </c>
    </row>
    <row r="84" spans="3:20" x14ac:dyDescent="0.25">
      <c r="D84" s="45"/>
      <c r="E84" s="26" t="s">
        <v>34</v>
      </c>
      <c r="F84" s="46"/>
      <c r="G84" s="46"/>
      <c r="H84" s="28"/>
      <c r="I84" s="28"/>
      <c r="J84" s="28"/>
      <c r="K84" s="28"/>
      <c r="L84" s="29"/>
      <c r="N84" s="16"/>
      <c r="O84" s="16"/>
      <c r="P84" s="16"/>
      <c r="Q84" s="16"/>
      <c r="R84" s="16"/>
      <c r="S84" s="16"/>
      <c r="T84" s="31" t="s">
        <v>166</v>
      </c>
    </row>
    <row r="85" spans="3:20" x14ac:dyDescent="0.25">
      <c r="D85" s="44" t="s">
        <v>167</v>
      </c>
      <c r="E85" s="48" t="s">
        <v>97</v>
      </c>
      <c r="F85" s="53" t="s">
        <v>125</v>
      </c>
      <c r="G85" s="53" t="s">
        <v>168</v>
      </c>
      <c r="H85" s="20">
        <f t="shared" ref="H85:H93" si="3">SUM(I85:L85)</f>
        <v>0</v>
      </c>
      <c r="I85" s="24"/>
      <c r="J85" s="24"/>
      <c r="K85" s="24"/>
      <c r="L85" s="24"/>
      <c r="N85" s="16"/>
      <c r="O85" s="16"/>
      <c r="P85" s="16"/>
      <c r="Q85" s="16"/>
      <c r="R85" s="16"/>
      <c r="S85" s="16"/>
      <c r="T85" s="21" t="s">
        <v>28</v>
      </c>
    </row>
    <row r="86" spans="3:20" x14ac:dyDescent="0.25">
      <c r="D86" s="17" t="s">
        <v>169</v>
      </c>
      <c r="E86" s="18" t="s">
        <v>100</v>
      </c>
      <c r="F86" s="19" t="s">
        <v>125</v>
      </c>
      <c r="G86" s="19" t="s">
        <v>170</v>
      </c>
      <c r="H86" s="20">
        <f t="shared" si="3"/>
        <v>3.7225564516129039</v>
      </c>
      <c r="I86" s="24">
        <f>I46/744</f>
        <v>1.3123897849462365</v>
      </c>
      <c r="J86" s="24">
        <f>J46/744</f>
        <v>1.0802244623655917</v>
      </c>
      <c r="K86" s="24">
        <f>K46/744</f>
        <v>1.3299422043010758</v>
      </c>
      <c r="L86" s="24">
        <f>L46/744</f>
        <v>4.7035255021753941E-16</v>
      </c>
      <c r="N86" s="16"/>
      <c r="O86" s="16"/>
      <c r="P86" s="16"/>
      <c r="Q86" s="16"/>
      <c r="R86" s="16"/>
      <c r="S86" s="16"/>
      <c r="T86" s="21" t="s">
        <v>28</v>
      </c>
    </row>
    <row r="87" spans="3:20" x14ac:dyDescent="0.25">
      <c r="D87" s="17" t="s">
        <v>171</v>
      </c>
      <c r="E87" s="18" t="s">
        <v>103</v>
      </c>
      <c r="F87" s="19" t="s">
        <v>125</v>
      </c>
      <c r="G87" s="19" t="s">
        <v>172</v>
      </c>
      <c r="H87" s="20">
        <f t="shared" si="3"/>
        <v>0</v>
      </c>
      <c r="I87" s="24"/>
      <c r="J87" s="24"/>
      <c r="K87" s="24"/>
      <c r="L87" s="24"/>
      <c r="N87" s="16"/>
      <c r="O87" s="16"/>
      <c r="P87" s="16"/>
      <c r="Q87" s="16"/>
      <c r="R87" s="16"/>
      <c r="S87" s="16"/>
      <c r="T87" s="21" t="s">
        <v>28</v>
      </c>
    </row>
    <row r="88" spans="3:20" x14ac:dyDescent="0.25">
      <c r="D88" s="17" t="s">
        <v>173</v>
      </c>
      <c r="E88" s="18" t="s">
        <v>106</v>
      </c>
      <c r="F88" s="19" t="s">
        <v>125</v>
      </c>
      <c r="G88" s="19" t="s">
        <v>174</v>
      </c>
      <c r="H88" s="20">
        <f t="shared" si="3"/>
        <v>0</v>
      </c>
      <c r="I88" s="24"/>
      <c r="J88" s="24"/>
      <c r="K88" s="24"/>
      <c r="L88" s="24"/>
      <c r="N88" s="16"/>
      <c r="O88" s="16"/>
      <c r="P88" s="16"/>
      <c r="Q88" s="16"/>
      <c r="R88" s="16"/>
      <c r="S88" s="16"/>
      <c r="T88" s="21" t="s">
        <v>28</v>
      </c>
    </row>
    <row r="89" spans="3:20" x14ac:dyDescent="0.25">
      <c r="D89" s="17" t="s">
        <v>175</v>
      </c>
      <c r="E89" s="18" t="s">
        <v>109</v>
      </c>
      <c r="F89" s="19" t="s">
        <v>125</v>
      </c>
      <c r="G89" s="19" t="s">
        <v>176</v>
      </c>
      <c r="H89" s="20">
        <f t="shared" si="3"/>
        <v>0.26588037634408601</v>
      </c>
      <c r="I89" s="24">
        <f>I49/744</f>
        <v>2.7016129032258064E-4</v>
      </c>
      <c r="J89" s="24">
        <f>J49/744</f>
        <v>0.11477419354838711</v>
      </c>
      <c r="K89" s="24">
        <f>K49/744</f>
        <v>0.13942473118279569</v>
      </c>
      <c r="L89" s="24">
        <f>L49/744</f>
        <v>1.1411290322580646E-2</v>
      </c>
      <c r="N89" s="16"/>
      <c r="O89" s="16"/>
      <c r="P89" s="16"/>
      <c r="Q89" s="16"/>
      <c r="R89" s="16"/>
      <c r="S89" s="16"/>
      <c r="T89" s="21" t="s">
        <v>28</v>
      </c>
    </row>
    <row r="90" spans="3:20" x14ac:dyDescent="0.25">
      <c r="D90" s="44" t="s">
        <v>177</v>
      </c>
      <c r="E90" s="48" t="s">
        <v>178</v>
      </c>
      <c r="F90" s="53" t="s">
        <v>125</v>
      </c>
      <c r="G90" s="53" t="s">
        <v>179</v>
      </c>
      <c r="H90" s="20">
        <f t="shared" si="3"/>
        <v>0</v>
      </c>
      <c r="I90" s="24"/>
      <c r="J90" s="24"/>
      <c r="K90" s="24"/>
      <c r="L90" s="24"/>
      <c r="N90" s="16"/>
      <c r="O90" s="16"/>
      <c r="P90" s="16"/>
      <c r="Q90" s="16"/>
      <c r="R90" s="16"/>
      <c r="S90" s="16"/>
      <c r="T90" s="21" t="s">
        <v>28</v>
      </c>
    </row>
    <row r="91" spans="3:20" ht="21" x14ac:dyDescent="0.25">
      <c r="D91" s="17" t="s">
        <v>180</v>
      </c>
      <c r="E91" s="18" t="s">
        <v>115</v>
      </c>
      <c r="F91" s="19" t="s">
        <v>125</v>
      </c>
      <c r="G91" s="19" t="s">
        <v>181</v>
      </c>
      <c r="H91" s="20">
        <f t="shared" si="3"/>
        <v>0.21395967741935484</v>
      </c>
      <c r="I91" s="24"/>
      <c r="J91" s="24">
        <f>J51/744</f>
        <v>4.8184139784946234E-2</v>
      </c>
      <c r="K91" s="24">
        <f>K51/744</f>
        <v>9.4826612903225804E-2</v>
      </c>
      <c r="L91" s="24">
        <f>L51/744</f>
        <v>7.0948924731182791E-2</v>
      </c>
      <c r="N91" s="16"/>
      <c r="O91" s="16"/>
      <c r="P91" s="16"/>
      <c r="Q91" s="16"/>
      <c r="R91" s="16"/>
      <c r="S91" s="16"/>
      <c r="T91" s="21" t="s">
        <v>28</v>
      </c>
    </row>
    <row r="92" spans="3:20" ht="42" x14ac:dyDescent="0.25">
      <c r="D92" s="17" t="s">
        <v>182</v>
      </c>
      <c r="E92" s="18" t="s">
        <v>118</v>
      </c>
      <c r="F92" s="19" t="s">
        <v>125</v>
      </c>
      <c r="G92" s="19" t="s">
        <v>183</v>
      </c>
      <c r="H92" s="20">
        <f t="shared" si="3"/>
        <v>5.1920698924731196E-2</v>
      </c>
      <c r="I92" s="20">
        <f>I89-I91</f>
        <v>2.7016129032258064E-4</v>
      </c>
      <c r="J92" s="20">
        <f>J89-J91</f>
        <v>6.6590053763440876E-2</v>
      </c>
      <c r="K92" s="20">
        <f>K89-K91</f>
        <v>4.4598118279569887E-2</v>
      </c>
      <c r="L92" s="20">
        <f>L89-L91</f>
        <v>-5.9537634408602144E-2</v>
      </c>
      <c r="N92" s="16"/>
      <c r="O92" s="16"/>
      <c r="P92" s="16"/>
      <c r="Q92" s="16"/>
      <c r="R92" s="16"/>
      <c r="S92" s="16"/>
      <c r="T92" s="21" t="s">
        <v>28</v>
      </c>
    </row>
    <row r="93" spans="3:20" x14ac:dyDescent="0.25">
      <c r="D93" s="17" t="s">
        <v>184</v>
      </c>
      <c r="E93" s="18" t="s">
        <v>121</v>
      </c>
      <c r="F93" s="19" t="s">
        <v>125</v>
      </c>
      <c r="G93" s="19" t="s">
        <v>185</v>
      </c>
      <c r="H93" s="20">
        <f t="shared" si="3"/>
        <v>0</v>
      </c>
      <c r="I93" s="20">
        <f>SUM(I55,I69,I74)-SUM(I75,I86:I89)</f>
        <v>0</v>
      </c>
      <c r="J93" s="20">
        <f>SUM(J55,J69,J74)-SUM(J75,J86:J89)</f>
        <v>0</v>
      </c>
      <c r="K93" s="20">
        <f>SUM(K55,K69,K74)-SUM(K75,K86:K89)</f>
        <v>0</v>
      </c>
      <c r="L93" s="20">
        <f>SUM(L55,L69,L74)-SUM(L75,L86:L89)</f>
        <v>0</v>
      </c>
      <c r="N93" s="16"/>
      <c r="O93" s="16"/>
      <c r="P93" s="16"/>
      <c r="Q93" s="16"/>
      <c r="R93" s="16"/>
      <c r="S93" s="16"/>
      <c r="T93" s="21" t="s">
        <v>28</v>
      </c>
    </row>
    <row r="94" spans="3:20" x14ac:dyDescent="0.25">
      <c r="D94" s="64" t="s">
        <v>186</v>
      </c>
      <c r="E94" s="65"/>
      <c r="F94" s="65"/>
      <c r="G94" s="13"/>
      <c r="H94" s="14"/>
      <c r="I94" s="14"/>
      <c r="J94" s="14"/>
      <c r="K94" s="14"/>
      <c r="L94" s="15"/>
      <c r="N94" s="16"/>
      <c r="O94" s="16"/>
      <c r="P94" s="16"/>
      <c r="Q94" s="16"/>
      <c r="R94" s="16"/>
      <c r="S94" s="16"/>
      <c r="T94" s="16"/>
    </row>
    <row r="95" spans="3:20" x14ac:dyDescent="0.25">
      <c r="D95" s="17" t="s">
        <v>187</v>
      </c>
      <c r="E95" s="18" t="s">
        <v>188</v>
      </c>
      <c r="F95" s="19" t="s">
        <v>125</v>
      </c>
      <c r="G95" s="19" t="s">
        <v>189</v>
      </c>
      <c r="H95" s="20">
        <f>SUM(I95:L95)</f>
        <v>0</v>
      </c>
      <c r="I95" s="24"/>
      <c r="J95" s="24"/>
      <c r="K95" s="24"/>
      <c r="L95" s="24"/>
      <c r="N95" s="16"/>
      <c r="O95" s="16"/>
      <c r="P95" s="16"/>
      <c r="Q95" s="16"/>
      <c r="R95" s="16"/>
      <c r="S95" s="16"/>
      <c r="T95" s="21" t="s">
        <v>28</v>
      </c>
    </row>
    <row r="96" spans="3:20" x14ac:dyDescent="0.25">
      <c r="D96" s="17" t="s">
        <v>190</v>
      </c>
      <c r="E96" s="18" t="s">
        <v>191</v>
      </c>
      <c r="F96" s="19" t="s">
        <v>125</v>
      </c>
      <c r="G96" s="19" t="s">
        <v>192</v>
      </c>
      <c r="H96" s="20">
        <f>SUM(I96:L96)</f>
        <v>61.722999999999999</v>
      </c>
      <c r="I96" s="24"/>
      <c r="J96" s="24">
        <v>61.722999999999999</v>
      </c>
      <c r="K96" s="24"/>
      <c r="L96" s="24"/>
      <c r="N96" s="16"/>
      <c r="O96" s="16"/>
      <c r="P96" s="16"/>
      <c r="Q96" s="16"/>
      <c r="R96" s="16"/>
      <c r="S96" s="16"/>
      <c r="T96" s="21" t="s">
        <v>28</v>
      </c>
    </row>
    <row r="97" spans="3:20" s="2" customFormat="1" x14ac:dyDescent="0.25">
      <c r="C97" s="1"/>
      <c r="D97" s="17" t="s">
        <v>193</v>
      </c>
      <c r="E97" s="18" t="s">
        <v>194</v>
      </c>
      <c r="F97" s="19" t="s">
        <v>125</v>
      </c>
      <c r="G97" s="19" t="s">
        <v>195</v>
      </c>
      <c r="H97" s="20">
        <f>SUM(I97:L97)</f>
        <v>0</v>
      </c>
      <c r="I97" s="24"/>
      <c r="J97" s="24"/>
      <c r="K97" s="24"/>
      <c r="L97" s="24"/>
      <c r="M97" s="1"/>
      <c r="N97" s="16"/>
      <c r="O97" s="16"/>
      <c r="P97" s="16"/>
      <c r="Q97" s="16"/>
      <c r="R97" s="16"/>
      <c r="S97" s="16"/>
      <c r="T97" s="21" t="s">
        <v>28</v>
      </c>
    </row>
    <row r="98" spans="3:20" s="2" customFormat="1" x14ac:dyDescent="0.25">
      <c r="C98" s="1"/>
      <c r="D98" s="64" t="s">
        <v>196</v>
      </c>
      <c r="E98" s="65"/>
      <c r="F98" s="65"/>
      <c r="G98" s="13"/>
      <c r="H98" s="14"/>
      <c r="I98" s="14"/>
      <c r="J98" s="14"/>
      <c r="K98" s="14"/>
      <c r="L98" s="15"/>
      <c r="M98" s="1"/>
      <c r="N98" s="16"/>
      <c r="O98" s="16"/>
      <c r="P98" s="16"/>
      <c r="Q98" s="16"/>
      <c r="R98" s="16"/>
      <c r="S98" s="16"/>
      <c r="T98" s="16"/>
    </row>
    <row r="99" spans="3:20" s="2" customFormat="1" x14ac:dyDescent="0.25">
      <c r="C99" s="1"/>
      <c r="D99" s="17" t="s">
        <v>197</v>
      </c>
      <c r="E99" s="18" t="s">
        <v>198</v>
      </c>
      <c r="F99" s="19" t="s">
        <v>27</v>
      </c>
      <c r="G99" s="19" t="s">
        <v>199</v>
      </c>
      <c r="H99" s="20">
        <f t="shared" ref="H99:H129" si="4">SUM(I99:L99)</f>
        <v>0</v>
      </c>
      <c r="I99" s="20">
        <f>SUM(I100,I101)</f>
        <v>0</v>
      </c>
      <c r="J99" s="20">
        <f>SUM(J100,J101)</f>
        <v>0</v>
      </c>
      <c r="K99" s="20">
        <f>SUM(K100,K101)</f>
        <v>0</v>
      </c>
      <c r="L99" s="20">
        <f>SUM(L100,L101)</f>
        <v>0</v>
      </c>
      <c r="M99" s="1"/>
      <c r="N99" s="16"/>
      <c r="O99" s="16"/>
      <c r="P99" s="16"/>
      <c r="Q99" s="16"/>
      <c r="R99" s="16"/>
      <c r="S99" s="16"/>
      <c r="T99" s="21" t="s">
        <v>28</v>
      </c>
    </row>
    <row r="100" spans="3:20" s="2" customFormat="1" x14ac:dyDescent="0.25">
      <c r="C100" s="1"/>
      <c r="D100" s="44" t="s">
        <v>200</v>
      </c>
      <c r="E100" s="48" t="s">
        <v>201</v>
      </c>
      <c r="F100" s="53" t="s">
        <v>27</v>
      </c>
      <c r="G100" s="53" t="s">
        <v>202</v>
      </c>
      <c r="H100" s="20">
        <f t="shared" si="4"/>
        <v>0</v>
      </c>
      <c r="I100" s="24"/>
      <c r="J100" s="24"/>
      <c r="K100" s="24"/>
      <c r="L100" s="24"/>
      <c r="M100" s="1"/>
      <c r="N100" s="16"/>
      <c r="O100" s="16"/>
      <c r="P100" s="16"/>
      <c r="Q100" s="16"/>
      <c r="R100" s="16"/>
      <c r="S100" s="16"/>
      <c r="T100" s="21" t="s">
        <v>28</v>
      </c>
    </row>
    <row r="101" spans="3:20" s="2" customFormat="1" x14ac:dyDescent="0.25">
      <c r="C101" s="1"/>
      <c r="D101" s="44" t="s">
        <v>203</v>
      </c>
      <c r="E101" s="48" t="s">
        <v>204</v>
      </c>
      <c r="F101" s="53" t="s">
        <v>27</v>
      </c>
      <c r="G101" s="53" t="s">
        <v>205</v>
      </c>
      <c r="H101" s="20">
        <f t="shared" si="4"/>
        <v>0</v>
      </c>
      <c r="I101" s="20">
        <f>I104</f>
        <v>0</v>
      </c>
      <c r="J101" s="20">
        <f>J104</f>
        <v>0</v>
      </c>
      <c r="K101" s="20">
        <f>K104</f>
        <v>0</v>
      </c>
      <c r="L101" s="20">
        <f>L104</f>
        <v>0</v>
      </c>
      <c r="M101" s="1"/>
      <c r="N101" s="16"/>
      <c r="O101" s="16"/>
      <c r="P101" s="16"/>
      <c r="Q101" s="16"/>
      <c r="R101" s="16"/>
      <c r="S101" s="16"/>
      <c r="T101" s="21" t="s">
        <v>28</v>
      </c>
    </row>
    <row r="102" spans="3:20" s="2" customFormat="1" x14ac:dyDescent="0.25">
      <c r="C102" s="1"/>
      <c r="D102" s="44" t="s">
        <v>206</v>
      </c>
      <c r="E102" s="49" t="s">
        <v>207</v>
      </c>
      <c r="F102" s="53" t="s">
        <v>125</v>
      </c>
      <c r="G102" s="53" t="s">
        <v>208</v>
      </c>
      <c r="H102" s="20">
        <f t="shared" si="4"/>
        <v>0</v>
      </c>
      <c r="I102" s="24"/>
      <c r="J102" s="24"/>
      <c r="K102" s="24"/>
      <c r="L102" s="24"/>
      <c r="M102" s="1"/>
      <c r="N102" s="16"/>
      <c r="O102" s="16"/>
      <c r="P102" s="16"/>
      <c r="Q102" s="16"/>
      <c r="R102" s="16"/>
      <c r="S102" s="16"/>
      <c r="T102" s="21" t="s">
        <v>28</v>
      </c>
    </row>
    <row r="103" spans="3:20" s="2" customFormat="1" x14ac:dyDescent="0.25">
      <c r="C103" s="1"/>
      <c r="D103" s="44" t="s">
        <v>209</v>
      </c>
      <c r="E103" s="50" t="s">
        <v>210</v>
      </c>
      <c r="F103" s="53" t="s">
        <v>125</v>
      </c>
      <c r="G103" s="53" t="s">
        <v>211</v>
      </c>
      <c r="H103" s="20">
        <f t="shared" si="4"/>
        <v>0</v>
      </c>
      <c r="I103" s="24"/>
      <c r="J103" s="24"/>
      <c r="K103" s="24"/>
      <c r="L103" s="24"/>
      <c r="M103" s="1"/>
      <c r="N103" s="16"/>
      <c r="O103" s="16"/>
      <c r="P103" s="16"/>
      <c r="Q103" s="16"/>
      <c r="R103" s="16"/>
      <c r="S103" s="16"/>
      <c r="T103" s="21" t="s">
        <v>28</v>
      </c>
    </row>
    <row r="104" spans="3:20" s="2" customFormat="1" x14ac:dyDescent="0.25">
      <c r="C104" s="1"/>
      <c r="D104" s="44" t="s">
        <v>212</v>
      </c>
      <c r="E104" s="49" t="s">
        <v>213</v>
      </c>
      <c r="F104" s="53" t="s">
        <v>27</v>
      </c>
      <c r="G104" s="53" t="s">
        <v>214</v>
      </c>
      <c r="H104" s="20">
        <f t="shared" si="4"/>
        <v>0</v>
      </c>
      <c r="I104" s="24"/>
      <c r="J104" s="24"/>
      <c r="K104" s="24"/>
      <c r="L104" s="24"/>
      <c r="M104" s="1"/>
      <c r="N104" s="16"/>
      <c r="O104" s="16"/>
      <c r="P104" s="16"/>
      <c r="Q104" s="16"/>
      <c r="R104" s="16"/>
      <c r="S104" s="16"/>
      <c r="T104" s="21" t="s">
        <v>28</v>
      </c>
    </row>
    <row r="105" spans="3:20" s="2" customFormat="1" x14ac:dyDescent="0.25">
      <c r="C105" s="1"/>
      <c r="D105" s="17" t="s">
        <v>215</v>
      </c>
      <c r="E105" s="18" t="s">
        <v>216</v>
      </c>
      <c r="F105" s="19" t="s">
        <v>27</v>
      </c>
      <c r="G105" s="19" t="s">
        <v>217</v>
      </c>
      <c r="H105" s="20">
        <f t="shared" si="4"/>
        <v>0</v>
      </c>
      <c r="I105" s="20">
        <f>SUM(I106,I122)</f>
        <v>0</v>
      </c>
      <c r="J105" s="20">
        <f>SUM(J106,J122)</f>
        <v>0</v>
      </c>
      <c r="K105" s="20">
        <f>SUM(K106,K122)</f>
        <v>0</v>
      </c>
      <c r="L105" s="20">
        <f>SUM(L106,L122)</f>
        <v>0</v>
      </c>
      <c r="M105" s="1"/>
      <c r="N105" s="16"/>
      <c r="O105" s="16"/>
      <c r="P105" s="16"/>
      <c r="Q105" s="16"/>
      <c r="R105" s="16"/>
      <c r="S105" s="16"/>
      <c r="T105" s="21" t="s">
        <v>28</v>
      </c>
    </row>
    <row r="106" spans="3:20" s="2" customFormat="1" x14ac:dyDescent="0.25">
      <c r="C106" s="1"/>
      <c r="D106" s="44" t="s">
        <v>218</v>
      </c>
      <c r="E106" s="48" t="s">
        <v>219</v>
      </c>
      <c r="F106" s="53" t="s">
        <v>27</v>
      </c>
      <c r="G106" s="53" t="s">
        <v>220</v>
      </c>
      <c r="H106" s="20">
        <f t="shared" si="4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M106" s="1"/>
      <c r="N106" s="16"/>
      <c r="O106" s="16"/>
      <c r="P106" s="16"/>
      <c r="Q106" s="16"/>
      <c r="R106" s="16"/>
      <c r="S106" s="16"/>
      <c r="T106" s="21" t="s">
        <v>28</v>
      </c>
    </row>
    <row r="107" spans="3:20" s="2" customFormat="1" x14ac:dyDescent="0.25">
      <c r="C107" s="1"/>
      <c r="D107" s="44" t="s">
        <v>221</v>
      </c>
      <c r="E107" s="49" t="s">
        <v>222</v>
      </c>
      <c r="F107" s="53" t="s">
        <v>27</v>
      </c>
      <c r="G107" s="53" t="s">
        <v>223</v>
      </c>
      <c r="H107" s="20">
        <f t="shared" si="4"/>
        <v>0</v>
      </c>
      <c r="I107" s="24"/>
      <c r="J107" s="24"/>
      <c r="K107" s="24"/>
      <c r="L107" s="24"/>
      <c r="M107" s="1"/>
      <c r="N107" s="16"/>
      <c r="O107" s="16"/>
      <c r="P107" s="16"/>
      <c r="Q107" s="16"/>
      <c r="R107" s="16"/>
      <c r="S107" s="16"/>
      <c r="T107" s="21" t="s">
        <v>28</v>
      </c>
    </row>
    <row r="108" spans="3:20" s="2" customFormat="1" ht="21" x14ac:dyDescent="0.25">
      <c r="C108" s="1"/>
      <c r="D108" s="44" t="s">
        <v>224</v>
      </c>
      <c r="E108" s="49" t="s">
        <v>225</v>
      </c>
      <c r="F108" s="53" t="s">
        <v>27</v>
      </c>
      <c r="G108" s="53" t="s">
        <v>226</v>
      </c>
      <c r="H108" s="20">
        <f t="shared" si="4"/>
        <v>0</v>
      </c>
      <c r="I108" s="20">
        <f>SUM(I109,I112,I115,I118:I121)</f>
        <v>0</v>
      </c>
      <c r="J108" s="20">
        <f>SUM(J109,J112,J115,J118:J121)</f>
        <v>0</v>
      </c>
      <c r="K108" s="20">
        <f>SUM(K109,K112,K115,K118:K121)</f>
        <v>0</v>
      </c>
      <c r="L108" s="20">
        <f>SUM(L109,L112,L115,L118:L121)</f>
        <v>0</v>
      </c>
      <c r="M108" s="1"/>
      <c r="N108" s="16"/>
      <c r="O108" s="16"/>
      <c r="P108" s="16"/>
      <c r="Q108" s="16"/>
      <c r="R108" s="16"/>
      <c r="S108" s="16"/>
      <c r="T108" s="21" t="s">
        <v>28</v>
      </c>
    </row>
    <row r="109" spans="3:20" s="2" customFormat="1" ht="52.5" x14ac:dyDescent="0.25">
      <c r="C109" s="1"/>
      <c r="D109" s="44" t="s">
        <v>227</v>
      </c>
      <c r="E109" s="50" t="s">
        <v>228</v>
      </c>
      <c r="F109" s="53" t="s">
        <v>27</v>
      </c>
      <c r="G109" s="53" t="s">
        <v>229</v>
      </c>
      <c r="H109" s="20">
        <f t="shared" si="4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M109" s="1"/>
      <c r="N109" s="16"/>
      <c r="O109" s="16"/>
      <c r="P109" s="16"/>
      <c r="Q109" s="16"/>
      <c r="R109" s="16"/>
      <c r="S109" s="16"/>
      <c r="T109" s="21" t="s">
        <v>28</v>
      </c>
    </row>
    <row r="110" spans="3:20" s="2" customFormat="1" x14ac:dyDescent="0.25">
      <c r="C110" s="1"/>
      <c r="D110" s="44" t="s">
        <v>230</v>
      </c>
      <c r="E110" s="51" t="s">
        <v>231</v>
      </c>
      <c r="F110" s="53" t="s">
        <v>27</v>
      </c>
      <c r="G110" s="53" t="s">
        <v>232</v>
      </c>
      <c r="H110" s="20">
        <f t="shared" si="4"/>
        <v>0</v>
      </c>
      <c r="I110" s="24"/>
      <c r="J110" s="24"/>
      <c r="K110" s="24"/>
      <c r="L110" s="24"/>
      <c r="M110" s="1"/>
      <c r="N110" s="16"/>
      <c r="O110" s="16"/>
      <c r="P110" s="16"/>
      <c r="Q110" s="16"/>
      <c r="R110" s="16"/>
      <c r="S110" s="16"/>
      <c r="T110" s="21" t="s">
        <v>28</v>
      </c>
    </row>
    <row r="111" spans="3:20" s="2" customFormat="1" x14ac:dyDescent="0.25">
      <c r="C111" s="1"/>
      <c r="D111" s="44" t="s">
        <v>233</v>
      </c>
      <c r="E111" s="51" t="s">
        <v>234</v>
      </c>
      <c r="F111" s="53" t="s">
        <v>27</v>
      </c>
      <c r="G111" s="53" t="s">
        <v>235</v>
      </c>
      <c r="H111" s="20">
        <f t="shared" si="4"/>
        <v>0</v>
      </c>
      <c r="I111" s="24"/>
      <c r="J111" s="24"/>
      <c r="K111" s="24"/>
      <c r="L111" s="24"/>
      <c r="M111" s="1"/>
      <c r="N111" s="16"/>
      <c r="O111" s="16"/>
      <c r="P111" s="16"/>
      <c r="Q111" s="16"/>
      <c r="R111" s="16"/>
      <c r="S111" s="16"/>
      <c r="T111" s="21" t="s">
        <v>28</v>
      </c>
    </row>
    <row r="112" spans="3:20" s="2" customFormat="1" ht="52.5" x14ac:dyDescent="0.25">
      <c r="C112" s="1"/>
      <c r="D112" s="44" t="s">
        <v>236</v>
      </c>
      <c r="E112" s="50" t="s">
        <v>237</v>
      </c>
      <c r="F112" s="53" t="s">
        <v>27</v>
      </c>
      <c r="G112" s="53" t="s">
        <v>238</v>
      </c>
      <c r="H112" s="20">
        <f t="shared" si="4"/>
        <v>0</v>
      </c>
      <c r="I112" s="20">
        <f>SUM(I113:I114)</f>
        <v>0</v>
      </c>
      <c r="J112" s="20">
        <f>SUM(J113:J114)</f>
        <v>0</v>
      </c>
      <c r="K112" s="20">
        <f>SUM(K113:K114)</f>
        <v>0</v>
      </c>
      <c r="L112" s="20">
        <f>SUM(L113:L114)</f>
        <v>0</v>
      </c>
      <c r="M112" s="1"/>
      <c r="N112" s="16"/>
      <c r="O112" s="16"/>
      <c r="P112" s="16"/>
      <c r="Q112" s="16"/>
      <c r="R112" s="16"/>
      <c r="S112" s="16"/>
      <c r="T112" s="21" t="s">
        <v>28</v>
      </c>
    </row>
    <row r="113" spans="3:20" s="2" customFormat="1" x14ac:dyDescent="0.25">
      <c r="C113" s="1"/>
      <c r="D113" s="44" t="s">
        <v>239</v>
      </c>
      <c r="E113" s="51" t="s">
        <v>231</v>
      </c>
      <c r="F113" s="53" t="s">
        <v>27</v>
      </c>
      <c r="G113" s="53" t="s">
        <v>240</v>
      </c>
      <c r="H113" s="20">
        <f t="shared" si="4"/>
        <v>0</v>
      </c>
      <c r="I113" s="24"/>
      <c r="J113" s="24"/>
      <c r="K113" s="24"/>
      <c r="L113" s="24"/>
      <c r="M113" s="1"/>
      <c r="N113" s="16"/>
      <c r="O113" s="16"/>
      <c r="P113" s="16"/>
      <c r="Q113" s="16"/>
      <c r="R113" s="16"/>
      <c r="S113" s="16"/>
      <c r="T113" s="21" t="s">
        <v>28</v>
      </c>
    </row>
    <row r="114" spans="3:20" s="2" customFormat="1" x14ac:dyDescent="0.25">
      <c r="C114" s="1"/>
      <c r="D114" s="44" t="s">
        <v>241</v>
      </c>
      <c r="E114" s="51" t="s">
        <v>234</v>
      </c>
      <c r="F114" s="53" t="s">
        <v>27</v>
      </c>
      <c r="G114" s="53" t="s">
        <v>242</v>
      </c>
      <c r="H114" s="20">
        <f t="shared" si="4"/>
        <v>0</v>
      </c>
      <c r="I114" s="24"/>
      <c r="J114" s="24"/>
      <c r="K114" s="24"/>
      <c r="L114" s="24"/>
      <c r="M114" s="1"/>
      <c r="N114" s="16"/>
      <c r="O114" s="16"/>
      <c r="P114" s="16"/>
      <c r="Q114" s="16"/>
      <c r="R114" s="16"/>
      <c r="S114" s="16"/>
      <c r="T114" s="21" t="s">
        <v>28</v>
      </c>
    </row>
    <row r="115" spans="3:20" s="2" customFormat="1" ht="21" x14ac:dyDescent="0.25">
      <c r="C115" s="1"/>
      <c r="D115" s="44" t="s">
        <v>243</v>
      </c>
      <c r="E115" s="50" t="s">
        <v>244</v>
      </c>
      <c r="F115" s="53" t="s">
        <v>27</v>
      </c>
      <c r="G115" s="53" t="s">
        <v>245</v>
      </c>
      <c r="H115" s="20">
        <f t="shared" si="4"/>
        <v>0</v>
      </c>
      <c r="I115" s="20">
        <f>SUM(I116:I117)</f>
        <v>0</v>
      </c>
      <c r="J115" s="20">
        <f>SUM(J116:J117)</f>
        <v>0</v>
      </c>
      <c r="K115" s="20">
        <f>SUM(K116:K117)</f>
        <v>0</v>
      </c>
      <c r="L115" s="20">
        <f>SUM(L116:L117)</f>
        <v>0</v>
      </c>
      <c r="M115" s="1"/>
      <c r="N115" s="16"/>
      <c r="O115" s="16"/>
      <c r="P115" s="16"/>
      <c r="Q115" s="16"/>
      <c r="R115" s="16"/>
      <c r="S115" s="16"/>
      <c r="T115" s="21" t="s">
        <v>28</v>
      </c>
    </row>
    <row r="116" spans="3:20" s="2" customFormat="1" x14ac:dyDescent="0.25">
      <c r="C116" s="1"/>
      <c r="D116" s="44" t="s">
        <v>246</v>
      </c>
      <c r="E116" s="51" t="s">
        <v>231</v>
      </c>
      <c r="F116" s="53" t="s">
        <v>27</v>
      </c>
      <c r="G116" s="53" t="s">
        <v>247</v>
      </c>
      <c r="H116" s="20">
        <f t="shared" si="4"/>
        <v>0</v>
      </c>
      <c r="I116" s="24"/>
      <c r="J116" s="24"/>
      <c r="K116" s="24"/>
      <c r="L116" s="24"/>
      <c r="M116" s="1"/>
      <c r="N116" s="16"/>
      <c r="O116" s="16"/>
      <c r="P116" s="16"/>
      <c r="Q116" s="16"/>
      <c r="R116" s="16"/>
      <c r="S116" s="16"/>
      <c r="T116" s="21" t="s">
        <v>28</v>
      </c>
    </row>
    <row r="117" spans="3:20" s="2" customFormat="1" x14ac:dyDescent="0.25">
      <c r="C117" s="1"/>
      <c r="D117" s="44" t="s">
        <v>248</v>
      </c>
      <c r="E117" s="51" t="s">
        <v>234</v>
      </c>
      <c r="F117" s="53" t="s">
        <v>27</v>
      </c>
      <c r="G117" s="53" t="s">
        <v>249</v>
      </c>
      <c r="H117" s="20">
        <f t="shared" si="4"/>
        <v>0</v>
      </c>
      <c r="I117" s="24"/>
      <c r="J117" s="24"/>
      <c r="K117" s="24"/>
      <c r="L117" s="24"/>
      <c r="M117" s="1"/>
      <c r="N117" s="16"/>
      <c r="O117" s="16"/>
      <c r="P117" s="16"/>
      <c r="Q117" s="16"/>
      <c r="R117" s="16"/>
      <c r="S117" s="16"/>
      <c r="T117" s="21" t="s">
        <v>28</v>
      </c>
    </row>
    <row r="118" spans="3:20" s="2" customFormat="1" ht="21" x14ac:dyDescent="0.25">
      <c r="C118" s="1"/>
      <c r="D118" s="44" t="s">
        <v>250</v>
      </c>
      <c r="E118" s="50" t="s">
        <v>251</v>
      </c>
      <c r="F118" s="53" t="s">
        <v>27</v>
      </c>
      <c r="G118" s="53" t="s">
        <v>252</v>
      </c>
      <c r="H118" s="20">
        <f t="shared" si="4"/>
        <v>0</v>
      </c>
      <c r="I118" s="24"/>
      <c r="J118" s="24"/>
      <c r="K118" s="24"/>
      <c r="L118" s="24"/>
      <c r="M118" s="1"/>
      <c r="N118" s="16"/>
      <c r="O118" s="16"/>
      <c r="P118" s="16"/>
      <c r="Q118" s="16"/>
      <c r="R118" s="16"/>
      <c r="S118" s="16"/>
      <c r="T118" s="21" t="s">
        <v>28</v>
      </c>
    </row>
    <row r="119" spans="3:20" s="2" customFormat="1" x14ac:dyDescent="0.25">
      <c r="C119" s="1"/>
      <c r="D119" s="44" t="s">
        <v>253</v>
      </c>
      <c r="E119" s="50" t="s">
        <v>254</v>
      </c>
      <c r="F119" s="53" t="s">
        <v>27</v>
      </c>
      <c r="G119" s="53" t="s">
        <v>255</v>
      </c>
      <c r="H119" s="20">
        <f t="shared" si="4"/>
        <v>0</v>
      </c>
      <c r="I119" s="24"/>
      <c r="J119" s="24"/>
      <c r="K119" s="24"/>
      <c r="L119" s="24"/>
      <c r="M119" s="1"/>
      <c r="N119" s="16"/>
      <c r="O119" s="16"/>
      <c r="P119" s="16"/>
      <c r="Q119" s="16"/>
      <c r="R119" s="16"/>
      <c r="S119" s="16"/>
      <c r="T119" s="21" t="s">
        <v>28</v>
      </c>
    </row>
    <row r="120" spans="3:20" s="2" customFormat="1" ht="52.5" x14ac:dyDescent="0.25">
      <c r="C120" s="1"/>
      <c r="D120" s="44" t="s">
        <v>256</v>
      </c>
      <c r="E120" s="50" t="s">
        <v>257</v>
      </c>
      <c r="F120" s="53" t="s">
        <v>27</v>
      </c>
      <c r="G120" s="53" t="s">
        <v>258</v>
      </c>
      <c r="H120" s="20">
        <f t="shared" si="4"/>
        <v>0</v>
      </c>
      <c r="I120" s="24"/>
      <c r="J120" s="24"/>
      <c r="K120" s="24"/>
      <c r="L120" s="24"/>
      <c r="M120" s="1"/>
      <c r="N120" s="16"/>
      <c r="O120" s="16"/>
      <c r="P120" s="16"/>
      <c r="Q120" s="16"/>
      <c r="R120" s="16"/>
      <c r="S120" s="16"/>
      <c r="T120" s="21" t="s">
        <v>28</v>
      </c>
    </row>
    <row r="121" spans="3:20" s="2" customFormat="1" ht="31.5" x14ac:dyDescent="0.25">
      <c r="C121" s="1"/>
      <c r="D121" s="44" t="s">
        <v>259</v>
      </c>
      <c r="E121" s="50" t="s">
        <v>260</v>
      </c>
      <c r="F121" s="53" t="s">
        <v>27</v>
      </c>
      <c r="G121" s="53" t="s">
        <v>261</v>
      </c>
      <c r="H121" s="20">
        <f t="shared" si="4"/>
        <v>0</v>
      </c>
      <c r="I121" s="24"/>
      <c r="J121" s="24"/>
      <c r="K121" s="24"/>
      <c r="L121" s="24"/>
      <c r="M121" s="1"/>
      <c r="N121" s="16"/>
      <c r="O121" s="16"/>
      <c r="P121" s="16"/>
      <c r="Q121" s="16"/>
      <c r="R121" s="16"/>
      <c r="S121" s="16"/>
      <c r="T121" s="21" t="s">
        <v>28</v>
      </c>
    </row>
    <row r="122" spans="3:20" s="2" customFormat="1" x14ac:dyDescent="0.25">
      <c r="C122" s="1"/>
      <c r="D122" s="44" t="s">
        <v>262</v>
      </c>
      <c r="E122" s="48" t="s">
        <v>263</v>
      </c>
      <c r="F122" s="53" t="s">
        <v>27</v>
      </c>
      <c r="G122" s="53" t="s">
        <v>264</v>
      </c>
      <c r="H122" s="20">
        <f t="shared" si="4"/>
        <v>0</v>
      </c>
      <c r="I122" s="20">
        <f>I125</f>
        <v>0</v>
      </c>
      <c r="J122" s="20">
        <f>J125</f>
        <v>0</v>
      </c>
      <c r="K122" s="20">
        <f>K125</f>
        <v>0</v>
      </c>
      <c r="L122" s="20">
        <f>L125</f>
        <v>0</v>
      </c>
      <c r="M122" s="1"/>
      <c r="N122" s="16"/>
      <c r="O122" s="16"/>
      <c r="P122" s="16"/>
      <c r="Q122" s="16"/>
      <c r="R122" s="16"/>
      <c r="S122" s="16"/>
      <c r="T122" s="21" t="s">
        <v>28</v>
      </c>
    </row>
    <row r="123" spans="3:20" s="2" customFormat="1" x14ac:dyDescent="0.25">
      <c r="C123" s="1"/>
      <c r="D123" s="44" t="s">
        <v>265</v>
      </c>
      <c r="E123" s="49" t="s">
        <v>207</v>
      </c>
      <c r="F123" s="53" t="s">
        <v>125</v>
      </c>
      <c r="G123" s="53" t="s">
        <v>266</v>
      </c>
      <c r="H123" s="20">
        <f t="shared" si="4"/>
        <v>0</v>
      </c>
      <c r="I123" s="24"/>
      <c r="J123" s="24"/>
      <c r="K123" s="24"/>
      <c r="L123" s="24"/>
      <c r="M123" s="1"/>
      <c r="N123" s="16"/>
      <c r="O123" s="16"/>
      <c r="P123" s="16"/>
      <c r="Q123" s="16"/>
      <c r="R123" s="16"/>
      <c r="S123" s="16"/>
      <c r="T123" s="21" t="s">
        <v>28</v>
      </c>
    </row>
    <row r="124" spans="3:20" s="2" customFormat="1" x14ac:dyDescent="0.25">
      <c r="C124" s="1"/>
      <c r="D124" s="44" t="s">
        <v>267</v>
      </c>
      <c r="E124" s="50" t="s">
        <v>210</v>
      </c>
      <c r="F124" s="53" t="s">
        <v>125</v>
      </c>
      <c r="G124" s="53" t="s">
        <v>268</v>
      </c>
      <c r="H124" s="20">
        <f t="shared" si="4"/>
        <v>0</v>
      </c>
      <c r="I124" s="24"/>
      <c r="J124" s="24"/>
      <c r="K124" s="24"/>
      <c r="L124" s="24"/>
      <c r="M124" s="1"/>
      <c r="N124" s="16"/>
      <c r="O124" s="16"/>
      <c r="P124" s="16"/>
      <c r="Q124" s="16"/>
      <c r="R124" s="16"/>
      <c r="S124" s="16"/>
      <c r="T124" s="21" t="s">
        <v>28</v>
      </c>
    </row>
    <row r="125" spans="3:20" s="2" customFormat="1" x14ac:dyDescent="0.25">
      <c r="C125" s="1"/>
      <c r="D125" s="44" t="s">
        <v>269</v>
      </c>
      <c r="E125" s="49" t="s">
        <v>213</v>
      </c>
      <c r="F125" s="53" t="s">
        <v>27</v>
      </c>
      <c r="G125" s="53" t="s">
        <v>270</v>
      </c>
      <c r="H125" s="20">
        <f t="shared" si="4"/>
        <v>0</v>
      </c>
      <c r="I125" s="24"/>
      <c r="J125" s="24"/>
      <c r="K125" s="24"/>
      <c r="L125" s="24"/>
      <c r="M125" s="1"/>
      <c r="N125" s="16"/>
      <c r="O125" s="16"/>
      <c r="P125" s="16"/>
      <c r="Q125" s="16"/>
      <c r="R125" s="16"/>
      <c r="S125" s="16"/>
      <c r="T125" s="21" t="s">
        <v>28</v>
      </c>
    </row>
    <row r="126" spans="3:20" s="2" customFormat="1" ht="21" x14ac:dyDescent="0.25">
      <c r="C126" s="1"/>
      <c r="D126" s="17" t="s">
        <v>271</v>
      </c>
      <c r="E126" s="18" t="s">
        <v>272</v>
      </c>
      <c r="F126" s="19" t="s">
        <v>27</v>
      </c>
      <c r="G126" s="19" t="s">
        <v>273</v>
      </c>
      <c r="H126" s="20">
        <f t="shared" si="4"/>
        <v>7535.6779999999999</v>
      </c>
      <c r="I126" s="20">
        <f>SUM(I127,I128)</f>
        <v>0.20100000000000001</v>
      </c>
      <c r="J126" s="20">
        <f>SUM(J127,J128)</f>
        <v>4146.1909999999998</v>
      </c>
      <c r="K126" s="20">
        <f>SUM(K127,K128)</f>
        <v>2408.299</v>
      </c>
      <c r="L126" s="20">
        <f>SUM(L127,L128)</f>
        <v>980.98699999999997</v>
      </c>
      <c r="M126" s="1"/>
      <c r="N126" s="16"/>
      <c r="O126" s="16"/>
      <c r="P126" s="16"/>
      <c r="Q126" s="16"/>
      <c r="R126" s="16"/>
      <c r="S126" s="16"/>
      <c r="T126" s="21" t="s">
        <v>28</v>
      </c>
    </row>
    <row r="127" spans="3:20" s="2" customFormat="1" x14ac:dyDescent="0.25">
      <c r="C127" s="1"/>
      <c r="D127" s="44" t="s">
        <v>274</v>
      </c>
      <c r="E127" s="48" t="s">
        <v>201</v>
      </c>
      <c r="F127" s="53" t="s">
        <v>27</v>
      </c>
      <c r="G127" s="53" t="s">
        <v>275</v>
      </c>
      <c r="H127" s="20">
        <f t="shared" si="4"/>
        <v>0</v>
      </c>
      <c r="I127" s="24"/>
      <c r="J127" s="24"/>
      <c r="K127" s="24"/>
      <c r="L127" s="24"/>
      <c r="M127" s="1"/>
      <c r="N127" s="16"/>
      <c r="O127" s="16"/>
      <c r="P127" s="16"/>
      <c r="Q127" s="16"/>
      <c r="R127" s="16"/>
      <c r="S127" s="16"/>
      <c r="T127" s="21" t="s">
        <v>28</v>
      </c>
    </row>
    <row r="128" spans="3:20" s="2" customFormat="1" x14ac:dyDescent="0.25">
      <c r="C128" s="1"/>
      <c r="D128" s="44" t="s">
        <v>276</v>
      </c>
      <c r="E128" s="48" t="s">
        <v>204</v>
      </c>
      <c r="F128" s="53" t="s">
        <v>27</v>
      </c>
      <c r="G128" s="53" t="s">
        <v>277</v>
      </c>
      <c r="H128" s="20">
        <f t="shared" si="4"/>
        <v>7535.6779999999999</v>
      </c>
      <c r="I128" s="20">
        <f>I130</f>
        <v>0.20100000000000001</v>
      </c>
      <c r="J128" s="20">
        <f>J130</f>
        <v>4146.1909999999998</v>
      </c>
      <c r="K128" s="20">
        <f>K130</f>
        <v>2408.299</v>
      </c>
      <c r="L128" s="20">
        <f>L130</f>
        <v>980.98699999999997</v>
      </c>
      <c r="M128" s="1"/>
      <c r="N128" s="16"/>
      <c r="O128" s="16"/>
      <c r="P128" s="16"/>
      <c r="Q128" s="16"/>
      <c r="R128" s="16"/>
      <c r="S128" s="16"/>
      <c r="T128" s="21" t="s">
        <v>28</v>
      </c>
    </row>
    <row r="129" spans="3:20" s="2" customFormat="1" x14ac:dyDescent="0.25">
      <c r="C129" s="1"/>
      <c r="D129" s="44" t="s">
        <v>278</v>
      </c>
      <c r="E129" s="49" t="s">
        <v>279</v>
      </c>
      <c r="F129" s="53" t="s">
        <v>125</v>
      </c>
      <c r="G129" s="53" t="s">
        <v>280</v>
      </c>
      <c r="H129" s="20">
        <f t="shared" si="4"/>
        <v>61.722999999999999</v>
      </c>
      <c r="I129" s="24">
        <v>0</v>
      </c>
      <c r="J129" s="24">
        <f>J96</f>
        <v>61.722999999999999</v>
      </c>
      <c r="K129" s="24">
        <v>0</v>
      </c>
      <c r="L129" s="24">
        <v>0</v>
      </c>
      <c r="M129" s="1"/>
      <c r="N129" s="16"/>
      <c r="O129" s="16"/>
      <c r="P129" s="16"/>
      <c r="Q129" s="16"/>
      <c r="R129" s="16"/>
      <c r="S129" s="16"/>
      <c r="T129" s="21" t="s">
        <v>28</v>
      </c>
    </row>
    <row r="130" spans="3:20" s="2" customFormat="1" x14ac:dyDescent="0.25">
      <c r="C130" s="1"/>
      <c r="D130" s="44" t="s">
        <v>281</v>
      </c>
      <c r="E130" s="49" t="s">
        <v>213</v>
      </c>
      <c r="F130" s="53" t="s">
        <v>27</v>
      </c>
      <c r="G130" s="53" t="s">
        <v>282</v>
      </c>
      <c r="H130" s="20">
        <f>SUM(I130:L130)</f>
        <v>7535.6779999999999</v>
      </c>
      <c r="I130" s="24">
        <f>I49</f>
        <v>0.20100000000000001</v>
      </c>
      <c r="J130" s="24">
        <f>J35+104.859+16.959</f>
        <v>4146.1909999999998</v>
      </c>
      <c r="K130" s="24">
        <f>K35+2.535+62.378+8.947+1.936</f>
        <v>2408.299</v>
      </c>
      <c r="L130" s="24">
        <f t="shared" ref="L130" si="5">L35</f>
        <v>980.98699999999997</v>
      </c>
      <c r="M130" s="1"/>
      <c r="N130" s="16"/>
      <c r="O130" s="16"/>
      <c r="P130" s="16"/>
      <c r="Q130" s="16"/>
      <c r="R130" s="16"/>
      <c r="S130" s="16"/>
      <c r="T130" s="21" t="s">
        <v>28</v>
      </c>
    </row>
    <row r="131" spans="3:20" s="2" customFormat="1" x14ac:dyDescent="0.25">
      <c r="C131" s="1"/>
      <c r="D131" s="64" t="s">
        <v>283</v>
      </c>
      <c r="E131" s="65"/>
      <c r="F131" s="65"/>
      <c r="G131" s="13"/>
      <c r="H131" s="14"/>
      <c r="I131" s="14"/>
      <c r="J131" s="14"/>
      <c r="K131" s="14"/>
      <c r="L131" s="15"/>
      <c r="M131" s="1"/>
      <c r="N131" s="16"/>
      <c r="O131" s="16"/>
      <c r="P131" s="16"/>
      <c r="Q131" s="16"/>
      <c r="R131" s="16"/>
      <c r="S131" s="16"/>
      <c r="T131" s="16"/>
    </row>
    <row r="132" spans="3:20" s="2" customFormat="1" ht="21" x14ac:dyDescent="0.25">
      <c r="C132" s="1"/>
      <c r="D132" s="17" t="s">
        <v>284</v>
      </c>
      <c r="E132" s="18" t="s">
        <v>285</v>
      </c>
      <c r="F132" s="19" t="s">
        <v>286</v>
      </c>
      <c r="G132" s="19" t="s">
        <v>287</v>
      </c>
      <c r="H132" s="20">
        <f t="shared" ref="H132:H152" si="6">SUM(I132:L132)</f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M132" s="1"/>
      <c r="N132" s="16"/>
      <c r="O132" s="16"/>
      <c r="P132" s="16"/>
      <c r="Q132" s="16"/>
      <c r="R132" s="16"/>
      <c r="S132" s="16"/>
      <c r="T132" s="21" t="s">
        <v>28</v>
      </c>
    </row>
    <row r="133" spans="3:20" s="2" customFormat="1" x14ac:dyDescent="0.25">
      <c r="C133" s="1"/>
      <c r="D133" s="44" t="s">
        <v>288</v>
      </c>
      <c r="E133" s="48" t="s">
        <v>201</v>
      </c>
      <c r="F133" s="53" t="s">
        <v>286</v>
      </c>
      <c r="G133" s="53" t="s">
        <v>289</v>
      </c>
      <c r="H133" s="20">
        <f t="shared" si="6"/>
        <v>0</v>
      </c>
      <c r="I133" s="24"/>
      <c r="J133" s="24"/>
      <c r="K133" s="24"/>
      <c r="L133" s="24"/>
      <c r="M133" s="1"/>
      <c r="N133" s="16"/>
      <c r="O133" s="16"/>
      <c r="P133" s="16"/>
      <c r="Q133" s="16"/>
      <c r="R133" s="16"/>
      <c r="S133" s="16"/>
      <c r="T133" s="21" t="s">
        <v>28</v>
      </c>
    </row>
    <row r="134" spans="3:20" s="2" customFormat="1" x14ac:dyDescent="0.25">
      <c r="C134" s="1"/>
      <c r="D134" s="44" t="s">
        <v>290</v>
      </c>
      <c r="E134" s="48" t="s">
        <v>204</v>
      </c>
      <c r="F134" s="53" t="s">
        <v>286</v>
      </c>
      <c r="G134" s="53" t="s">
        <v>291</v>
      </c>
      <c r="H134" s="20">
        <f t="shared" si="6"/>
        <v>0</v>
      </c>
      <c r="I134" s="20">
        <f>SUM(I135,I137)</f>
        <v>0</v>
      </c>
      <c r="J134" s="20">
        <f>SUM(J135,J137)</f>
        <v>0</v>
      </c>
      <c r="K134" s="20">
        <f>SUM(K135,K137)</f>
        <v>0</v>
      </c>
      <c r="L134" s="20">
        <f>SUM(L135,L137)</f>
        <v>0</v>
      </c>
      <c r="M134" s="1"/>
      <c r="N134" s="16"/>
      <c r="O134" s="16"/>
      <c r="P134" s="16"/>
      <c r="Q134" s="16"/>
      <c r="R134" s="16"/>
      <c r="S134" s="16"/>
      <c r="T134" s="21" t="s">
        <v>28</v>
      </c>
    </row>
    <row r="135" spans="3:20" s="2" customFormat="1" x14ac:dyDescent="0.25">
      <c r="C135" s="1"/>
      <c r="D135" s="44" t="s">
        <v>292</v>
      </c>
      <c r="E135" s="49" t="s">
        <v>207</v>
      </c>
      <c r="F135" s="53" t="s">
        <v>286</v>
      </c>
      <c r="G135" s="53" t="s">
        <v>293</v>
      </c>
      <c r="H135" s="20">
        <f t="shared" si="6"/>
        <v>0</v>
      </c>
      <c r="I135" s="24"/>
      <c r="J135" s="24"/>
      <c r="K135" s="24"/>
      <c r="L135" s="24"/>
      <c r="M135" s="1"/>
      <c r="N135" s="16"/>
      <c r="O135" s="16"/>
      <c r="P135" s="16"/>
      <c r="Q135" s="16"/>
      <c r="R135" s="16"/>
      <c r="S135" s="16"/>
      <c r="T135" s="21" t="s">
        <v>28</v>
      </c>
    </row>
    <row r="136" spans="3:20" s="2" customFormat="1" x14ac:dyDescent="0.25">
      <c r="C136" s="1"/>
      <c r="D136" s="44" t="s">
        <v>294</v>
      </c>
      <c r="E136" s="50" t="s">
        <v>295</v>
      </c>
      <c r="F136" s="53" t="s">
        <v>286</v>
      </c>
      <c r="G136" s="53" t="s">
        <v>296</v>
      </c>
      <c r="H136" s="20">
        <f t="shared" si="6"/>
        <v>0</v>
      </c>
      <c r="I136" s="24"/>
      <c r="J136" s="24"/>
      <c r="K136" s="24"/>
      <c r="L136" s="24"/>
      <c r="M136" s="1"/>
      <c r="N136" s="16"/>
      <c r="O136" s="16"/>
      <c r="P136" s="16"/>
      <c r="Q136" s="16"/>
      <c r="R136" s="16"/>
      <c r="S136" s="16"/>
      <c r="T136" s="21" t="s">
        <v>28</v>
      </c>
    </row>
    <row r="137" spans="3:20" s="2" customFormat="1" x14ac:dyDescent="0.25">
      <c r="C137" s="1"/>
      <c r="D137" s="44" t="s">
        <v>297</v>
      </c>
      <c r="E137" s="49" t="s">
        <v>213</v>
      </c>
      <c r="F137" s="53" t="s">
        <v>286</v>
      </c>
      <c r="G137" s="53" t="s">
        <v>298</v>
      </c>
      <c r="H137" s="20">
        <f t="shared" si="6"/>
        <v>0</v>
      </c>
      <c r="I137" s="24"/>
      <c r="J137" s="24"/>
      <c r="K137" s="24"/>
      <c r="L137" s="24"/>
      <c r="M137" s="1"/>
      <c r="N137" s="16"/>
      <c r="O137" s="16"/>
      <c r="P137" s="16"/>
      <c r="Q137" s="16"/>
      <c r="R137" s="16"/>
      <c r="S137" s="16"/>
      <c r="T137" s="21" t="s">
        <v>28</v>
      </c>
    </row>
    <row r="138" spans="3:20" s="2" customFormat="1" x14ac:dyDescent="0.25">
      <c r="C138" s="1"/>
      <c r="D138" s="17" t="s">
        <v>299</v>
      </c>
      <c r="E138" s="18" t="s">
        <v>300</v>
      </c>
      <c r="F138" s="19" t="s">
        <v>286</v>
      </c>
      <c r="G138" s="19" t="s">
        <v>301</v>
      </c>
      <c r="H138" s="20">
        <f t="shared" si="6"/>
        <v>0</v>
      </c>
      <c r="I138" s="20">
        <f>SUM(I139,I144)</f>
        <v>0</v>
      </c>
      <c r="J138" s="20">
        <f>SUM(J139,J144)</f>
        <v>0</v>
      </c>
      <c r="K138" s="20">
        <f>SUM(K139,K144)</f>
        <v>0</v>
      </c>
      <c r="L138" s="20">
        <f>SUM(L139,L144)</f>
        <v>0</v>
      </c>
      <c r="M138" s="1"/>
      <c r="N138" s="16"/>
      <c r="O138" s="16"/>
      <c r="P138" s="16"/>
      <c r="Q138" s="16"/>
      <c r="R138" s="16"/>
      <c r="S138" s="16"/>
      <c r="T138" s="21" t="s">
        <v>28</v>
      </c>
    </row>
    <row r="139" spans="3:20" s="2" customFormat="1" x14ac:dyDescent="0.25">
      <c r="C139" s="1"/>
      <c r="D139" s="44" t="s">
        <v>302</v>
      </c>
      <c r="E139" s="48" t="s">
        <v>201</v>
      </c>
      <c r="F139" s="53" t="s">
        <v>286</v>
      </c>
      <c r="G139" s="53" t="s">
        <v>303</v>
      </c>
      <c r="H139" s="20">
        <f t="shared" si="6"/>
        <v>0</v>
      </c>
      <c r="I139" s="20">
        <f>SUM(I140:I141)</f>
        <v>0</v>
      </c>
      <c r="J139" s="20">
        <f>SUM(J140:J141)</f>
        <v>0</v>
      </c>
      <c r="K139" s="20">
        <f>SUM(K140:K141)</f>
        <v>0</v>
      </c>
      <c r="L139" s="20">
        <f>SUM(L140:L141)</f>
        <v>0</v>
      </c>
      <c r="M139" s="1"/>
      <c r="N139" s="16"/>
      <c r="O139" s="16"/>
      <c r="P139" s="16"/>
      <c r="Q139" s="16"/>
      <c r="R139" s="16"/>
      <c r="S139" s="16"/>
      <c r="T139" s="21" t="s">
        <v>28</v>
      </c>
    </row>
    <row r="140" spans="3:20" s="2" customFormat="1" x14ac:dyDescent="0.25">
      <c r="C140" s="1"/>
      <c r="D140" s="44" t="s">
        <v>304</v>
      </c>
      <c r="E140" s="49" t="s">
        <v>222</v>
      </c>
      <c r="F140" s="53" t="s">
        <v>286</v>
      </c>
      <c r="G140" s="53" t="s">
        <v>305</v>
      </c>
      <c r="H140" s="20">
        <f t="shared" si="6"/>
        <v>0</v>
      </c>
      <c r="I140" s="24"/>
      <c r="J140" s="24"/>
      <c r="K140" s="24"/>
      <c r="L140" s="24"/>
      <c r="M140" s="1"/>
      <c r="N140" s="16"/>
      <c r="O140" s="16"/>
      <c r="P140" s="16"/>
      <c r="Q140" s="16"/>
      <c r="R140" s="16"/>
      <c r="S140" s="16"/>
      <c r="T140" s="21" t="s">
        <v>28</v>
      </c>
    </row>
    <row r="141" spans="3:20" s="2" customFormat="1" ht="21" x14ac:dyDescent="0.25">
      <c r="C141" s="1"/>
      <c r="D141" s="44" t="s">
        <v>306</v>
      </c>
      <c r="E141" s="49" t="s">
        <v>225</v>
      </c>
      <c r="F141" s="53" t="s">
        <v>286</v>
      </c>
      <c r="G141" s="53" t="s">
        <v>307</v>
      </c>
      <c r="H141" s="20">
        <f t="shared" si="6"/>
        <v>0</v>
      </c>
      <c r="I141" s="20">
        <f>SUM(I142:I143)</f>
        <v>0</v>
      </c>
      <c r="J141" s="20">
        <f>SUM(J142:J143)</f>
        <v>0</v>
      </c>
      <c r="K141" s="20">
        <f>SUM(K142:K143)</f>
        <v>0</v>
      </c>
      <c r="L141" s="20">
        <f>SUM(L142:L143)</f>
        <v>0</v>
      </c>
      <c r="M141" s="1"/>
      <c r="N141" s="16"/>
      <c r="O141" s="16"/>
      <c r="P141" s="16"/>
      <c r="Q141" s="16"/>
      <c r="R141" s="16"/>
      <c r="S141" s="16"/>
      <c r="T141" s="21" t="s">
        <v>28</v>
      </c>
    </row>
    <row r="142" spans="3:20" s="2" customFormat="1" x14ac:dyDescent="0.25">
      <c r="C142" s="1"/>
      <c r="D142" s="44" t="s">
        <v>308</v>
      </c>
      <c r="E142" s="50" t="s">
        <v>231</v>
      </c>
      <c r="F142" s="53" t="s">
        <v>286</v>
      </c>
      <c r="G142" s="53" t="s">
        <v>309</v>
      </c>
      <c r="H142" s="20">
        <f t="shared" si="6"/>
        <v>0</v>
      </c>
      <c r="I142" s="24"/>
      <c r="J142" s="24"/>
      <c r="K142" s="24"/>
      <c r="L142" s="24"/>
      <c r="M142" s="1"/>
      <c r="N142" s="16"/>
      <c r="O142" s="16"/>
      <c r="P142" s="16"/>
      <c r="Q142" s="16"/>
      <c r="R142" s="16"/>
      <c r="S142" s="16"/>
      <c r="T142" s="21" t="s">
        <v>28</v>
      </c>
    </row>
    <row r="143" spans="3:20" s="2" customFormat="1" x14ac:dyDescent="0.25">
      <c r="C143" s="1"/>
      <c r="D143" s="44" t="s">
        <v>310</v>
      </c>
      <c r="E143" s="50" t="s">
        <v>311</v>
      </c>
      <c r="F143" s="53" t="s">
        <v>286</v>
      </c>
      <c r="G143" s="53" t="s">
        <v>312</v>
      </c>
      <c r="H143" s="20">
        <f t="shared" si="6"/>
        <v>0</v>
      </c>
      <c r="I143" s="24"/>
      <c r="J143" s="24"/>
      <c r="K143" s="24"/>
      <c r="L143" s="24"/>
      <c r="M143" s="1"/>
      <c r="N143" s="16"/>
      <c r="O143" s="16"/>
      <c r="P143" s="16"/>
      <c r="Q143" s="16"/>
      <c r="R143" s="16"/>
      <c r="S143" s="16"/>
      <c r="T143" s="21" t="s">
        <v>28</v>
      </c>
    </row>
    <row r="144" spans="3:20" s="2" customFormat="1" x14ac:dyDescent="0.25">
      <c r="C144" s="1"/>
      <c r="D144" s="44" t="s">
        <v>313</v>
      </c>
      <c r="E144" s="48" t="s">
        <v>263</v>
      </c>
      <c r="F144" s="53" t="s">
        <v>286</v>
      </c>
      <c r="G144" s="53" t="s">
        <v>314</v>
      </c>
      <c r="H144" s="20">
        <f t="shared" si="6"/>
        <v>0</v>
      </c>
      <c r="I144" s="20">
        <f>SUM(I145,I147)</f>
        <v>0</v>
      </c>
      <c r="J144" s="20">
        <f>SUM(J145,J147)</f>
        <v>0</v>
      </c>
      <c r="K144" s="20">
        <f>SUM(K145,K147)</f>
        <v>0</v>
      </c>
      <c r="L144" s="20">
        <f>SUM(L145,L147)</f>
        <v>0</v>
      </c>
      <c r="M144" s="1"/>
      <c r="N144" s="16"/>
      <c r="O144" s="16"/>
      <c r="P144" s="16"/>
      <c r="Q144" s="16"/>
      <c r="R144" s="16"/>
      <c r="S144" s="16"/>
      <c r="T144" s="21" t="s">
        <v>28</v>
      </c>
    </row>
    <row r="145" spans="3:20" s="2" customFormat="1" x14ac:dyDescent="0.25">
      <c r="C145" s="1"/>
      <c r="D145" s="44" t="s">
        <v>315</v>
      </c>
      <c r="E145" s="49" t="s">
        <v>207</v>
      </c>
      <c r="F145" s="53" t="s">
        <v>286</v>
      </c>
      <c r="G145" s="53" t="s">
        <v>316</v>
      </c>
      <c r="H145" s="20">
        <f t="shared" si="6"/>
        <v>0</v>
      </c>
      <c r="I145" s="24"/>
      <c r="J145" s="24"/>
      <c r="K145" s="24"/>
      <c r="L145" s="24"/>
      <c r="M145" s="1"/>
      <c r="N145" s="16"/>
      <c r="O145" s="16"/>
      <c r="P145" s="16"/>
      <c r="Q145" s="16"/>
      <c r="R145" s="16"/>
      <c r="S145" s="16"/>
      <c r="T145" s="21" t="s">
        <v>28</v>
      </c>
    </row>
    <row r="146" spans="3:20" s="2" customFormat="1" x14ac:dyDescent="0.25">
      <c r="C146" s="1"/>
      <c r="D146" s="44" t="s">
        <v>317</v>
      </c>
      <c r="E146" s="50" t="s">
        <v>295</v>
      </c>
      <c r="F146" s="53" t="s">
        <v>286</v>
      </c>
      <c r="G146" s="53" t="s">
        <v>318</v>
      </c>
      <c r="H146" s="20">
        <f t="shared" si="6"/>
        <v>0</v>
      </c>
      <c r="I146" s="24"/>
      <c r="J146" s="24"/>
      <c r="K146" s="24"/>
      <c r="L146" s="24"/>
      <c r="M146" s="1"/>
      <c r="N146" s="16"/>
      <c r="O146" s="16"/>
      <c r="P146" s="16"/>
      <c r="Q146" s="16"/>
      <c r="R146" s="16"/>
      <c r="S146" s="16"/>
      <c r="T146" s="21" t="s">
        <v>28</v>
      </c>
    </row>
    <row r="147" spans="3:20" s="2" customFormat="1" x14ac:dyDescent="0.25">
      <c r="C147" s="1"/>
      <c r="D147" s="44" t="s">
        <v>319</v>
      </c>
      <c r="E147" s="49" t="s">
        <v>213</v>
      </c>
      <c r="F147" s="53" t="s">
        <v>286</v>
      </c>
      <c r="G147" s="53" t="s">
        <v>320</v>
      </c>
      <c r="H147" s="20">
        <f t="shared" si="6"/>
        <v>0</v>
      </c>
      <c r="I147" s="24"/>
      <c r="J147" s="24"/>
      <c r="K147" s="24"/>
      <c r="L147" s="24"/>
      <c r="M147" s="1"/>
      <c r="N147" s="16"/>
      <c r="O147" s="16"/>
      <c r="P147" s="16"/>
      <c r="Q147" s="16"/>
      <c r="R147" s="16"/>
      <c r="S147" s="16"/>
      <c r="T147" s="21" t="s">
        <v>28</v>
      </c>
    </row>
    <row r="148" spans="3:20" s="2" customFormat="1" ht="21" x14ac:dyDescent="0.25">
      <c r="C148" s="1"/>
      <c r="D148" s="17" t="s">
        <v>321</v>
      </c>
      <c r="E148" s="18" t="s">
        <v>322</v>
      </c>
      <c r="F148" s="19" t="s">
        <v>286</v>
      </c>
      <c r="G148" s="19" t="s">
        <v>323</v>
      </c>
      <c r="H148" s="20">
        <f t="shared" si="6"/>
        <v>5009.7808645559999</v>
      </c>
      <c r="I148" s="20">
        <f>SUM(I149:I150)</f>
        <v>2.5909704000000002E-2</v>
      </c>
      <c r="J148" s="20">
        <f>SUM(J149:J150)</f>
        <v>4572.8624323080003</v>
      </c>
      <c r="K148" s="20">
        <f>SUM(K149:K150)</f>
        <v>310.43937429599998</v>
      </c>
      <c r="L148" s="20">
        <f>SUM(L149:L150)</f>
        <v>126.45314824799999</v>
      </c>
      <c r="M148" s="1"/>
      <c r="N148" s="16"/>
      <c r="O148" s="16"/>
      <c r="P148" s="16"/>
      <c r="Q148" s="16"/>
      <c r="R148" s="16"/>
      <c r="S148" s="16"/>
      <c r="T148" s="21" t="s">
        <v>28</v>
      </c>
    </row>
    <row r="149" spans="3:20" s="2" customFormat="1" x14ac:dyDescent="0.25">
      <c r="C149" s="1"/>
      <c r="D149" s="44" t="s">
        <v>324</v>
      </c>
      <c r="E149" s="48" t="s">
        <v>201</v>
      </c>
      <c r="F149" s="53" t="s">
        <v>286</v>
      </c>
      <c r="G149" s="53" t="s">
        <v>325</v>
      </c>
      <c r="H149" s="20">
        <f t="shared" si="6"/>
        <v>0</v>
      </c>
      <c r="I149" s="24"/>
      <c r="J149" s="24"/>
      <c r="K149" s="24"/>
      <c r="L149" s="24"/>
      <c r="M149" s="1"/>
      <c r="N149" s="16"/>
      <c r="O149" s="16"/>
      <c r="P149" s="16"/>
      <c r="Q149" s="16"/>
      <c r="R149" s="16"/>
      <c r="S149" s="16"/>
      <c r="T149" s="21" t="s">
        <v>28</v>
      </c>
    </row>
    <row r="150" spans="3:20" s="2" customFormat="1" x14ac:dyDescent="0.25">
      <c r="C150" s="1"/>
      <c r="D150" s="44" t="s">
        <v>326</v>
      </c>
      <c r="E150" s="48" t="s">
        <v>204</v>
      </c>
      <c r="F150" s="53" t="s">
        <v>286</v>
      </c>
      <c r="G150" s="53" t="s">
        <v>327</v>
      </c>
      <c r="H150" s="20">
        <f t="shared" si="6"/>
        <v>5009.7808645559999</v>
      </c>
      <c r="I150" s="20">
        <f>SUM(I151:I152)</f>
        <v>2.5909704000000002E-2</v>
      </c>
      <c r="J150" s="20">
        <f>SUM(J151:J152)</f>
        <v>4572.8624323080003</v>
      </c>
      <c r="K150" s="20">
        <f>SUM(K151:K152)</f>
        <v>310.43937429599998</v>
      </c>
      <c r="L150" s="20">
        <f>SUM(L151:L152)</f>
        <v>126.45314824799999</v>
      </c>
      <c r="M150" s="1"/>
      <c r="N150" s="16"/>
      <c r="O150" s="16"/>
      <c r="P150" s="16"/>
      <c r="Q150" s="16"/>
      <c r="R150" s="16"/>
      <c r="S150" s="16"/>
      <c r="T150" s="21" t="s">
        <v>28</v>
      </c>
    </row>
    <row r="151" spans="3:20" s="2" customFormat="1" x14ac:dyDescent="0.25">
      <c r="C151" s="1"/>
      <c r="D151" s="44" t="s">
        <v>328</v>
      </c>
      <c r="E151" s="49" t="s">
        <v>279</v>
      </c>
      <c r="F151" s="53" t="s">
        <v>286</v>
      </c>
      <c r="G151" s="53" t="s">
        <v>329</v>
      </c>
      <c r="H151" s="20">
        <f t="shared" si="6"/>
        <v>4038.4018276440002</v>
      </c>
      <c r="I151" s="24">
        <v>0</v>
      </c>
      <c r="J151" s="24">
        <f>J129*54523.19/1000*1.2</f>
        <v>4038.4018276440002</v>
      </c>
      <c r="K151" s="24">
        <v>0</v>
      </c>
      <c r="L151" s="24">
        <v>0</v>
      </c>
      <c r="M151" s="1"/>
      <c r="N151" s="16"/>
      <c r="O151" s="16"/>
      <c r="P151" s="16"/>
      <c r="Q151" s="16"/>
      <c r="R151" s="16"/>
      <c r="S151" s="16"/>
      <c r="T151" s="21" t="s">
        <v>28</v>
      </c>
    </row>
    <row r="152" spans="3:20" s="2" customFormat="1" x14ac:dyDescent="0.25">
      <c r="C152" s="1"/>
      <c r="D152" s="44" t="s">
        <v>330</v>
      </c>
      <c r="E152" s="49" t="s">
        <v>213</v>
      </c>
      <c r="F152" s="53" t="s">
        <v>286</v>
      </c>
      <c r="G152" s="53" t="s">
        <v>331</v>
      </c>
      <c r="H152" s="20">
        <f t="shared" si="6"/>
        <v>971.37903691199995</v>
      </c>
      <c r="I152" s="24">
        <f>I130*107.42/1000*1.2</f>
        <v>2.5909704000000002E-2</v>
      </c>
      <c r="J152" s="24">
        <f>J130*107.42/1000*1.2</f>
        <v>534.4606046639999</v>
      </c>
      <c r="K152" s="24">
        <f>K130*107.42/1000*1.2</f>
        <v>310.43937429599998</v>
      </c>
      <c r="L152" s="24">
        <f>L130*107.42/1000*1.2</f>
        <v>126.45314824799999</v>
      </c>
      <c r="M152" s="1"/>
      <c r="N152" s="16"/>
      <c r="O152" s="16"/>
      <c r="P152" s="16"/>
      <c r="Q152" s="16"/>
      <c r="R152" s="16"/>
      <c r="S152" s="16"/>
      <c r="T152" s="21" t="s">
        <v>28</v>
      </c>
    </row>
  </sheetData>
  <mergeCells count="11">
    <mergeCell ref="I11:L11"/>
    <mergeCell ref="D11:D12"/>
    <mergeCell ref="E11:E12"/>
    <mergeCell ref="F11:F12"/>
    <mergeCell ref="G11:G12"/>
    <mergeCell ref="H11:H12"/>
    <mergeCell ref="D14:F14"/>
    <mergeCell ref="D54:F54"/>
    <mergeCell ref="D94:F94"/>
    <mergeCell ref="D98:F98"/>
    <mergeCell ref="D131:F1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C7" workbookViewId="0">
      <selection activeCell="J151" sqref="J151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44.2851562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21" width="9.140625" style="2"/>
    <col min="22" max="22" width="15.140625" style="2" customWidth="1"/>
    <col min="23" max="16384" width="9.140625" style="2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spans="1:20" ht="10.5" hidden="1" customHeight="1" x14ac:dyDescent="0.25"/>
    <row r="5" spans="1:20" ht="10.5" hidden="1" customHeight="1" x14ac:dyDescent="0.25">
      <c r="A5" s="5"/>
    </row>
    <row r="6" spans="1:20" ht="10.5" hidden="1" customHeight="1" x14ac:dyDescent="0.25">
      <c r="A6" s="5"/>
    </row>
    <row r="7" spans="1:20" ht="6" customHeight="1" x14ac:dyDescent="0.25">
      <c r="A7" s="5"/>
    </row>
    <row r="8" spans="1:20" ht="12" customHeight="1" x14ac:dyDescent="0.25">
      <c r="A8" s="5"/>
      <c r="D8" s="41" t="s">
        <v>12</v>
      </c>
      <c r="E8" s="41"/>
      <c r="F8" s="7"/>
      <c r="G8" s="7"/>
      <c r="H8" s="7"/>
      <c r="I8" s="7"/>
      <c r="J8" s="7"/>
      <c r="K8" s="7"/>
    </row>
    <row r="9" spans="1:20" ht="12" customHeight="1" x14ac:dyDescent="0.25">
      <c r="D9" s="43" t="str">
        <f>IF(ORG="","Не определено",ORG)</f>
        <v>ООО "КВЭП"</v>
      </c>
      <c r="E9" s="43"/>
    </row>
    <row r="10" spans="1:20" ht="15" customHeight="1" x14ac:dyDescent="0.25">
      <c r="D10" s="9"/>
      <c r="E10" s="9"/>
      <c r="F10" s="7"/>
      <c r="G10" s="7"/>
      <c r="H10" s="7"/>
      <c r="I10" s="7"/>
      <c r="J10" s="7"/>
      <c r="K10" s="7"/>
      <c r="L10" s="40" t="s">
        <v>13</v>
      </c>
    </row>
    <row r="11" spans="1:20" ht="15" customHeight="1" x14ac:dyDescent="0.25"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  <c r="I11" s="66" t="s">
        <v>19</v>
      </c>
      <c r="J11" s="66"/>
      <c r="K11" s="66"/>
      <c r="L11" s="66"/>
    </row>
    <row r="12" spans="1:20" ht="15" customHeight="1" x14ac:dyDescent="0.25">
      <c r="D12" s="66"/>
      <c r="E12" s="66"/>
      <c r="F12" s="66"/>
      <c r="G12" s="66"/>
      <c r="H12" s="66"/>
      <c r="I12" s="54" t="s">
        <v>20</v>
      </c>
      <c r="J12" s="54" t="s">
        <v>21</v>
      </c>
      <c r="K12" s="54" t="s">
        <v>22</v>
      </c>
      <c r="L12" s="54" t="s">
        <v>23</v>
      </c>
    </row>
    <row r="13" spans="1:20" ht="12" customHeight="1" x14ac:dyDescent="0.25">
      <c r="D13" s="12">
        <v>0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</row>
    <row r="14" spans="1:20" ht="18" customHeight="1" x14ac:dyDescent="0.25">
      <c r="D14" s="64" t="s">
        <v>24</v>
      </c>
      <c r="E14" s="65"/>
      <c r="F14" s="65"/>
      <c r="G14" s="13"/>
      <c r="H14" s="14"/>
      <c r="I14" s="14"/>
      <c r="J14" s="14"/>
      <c r="K14" s="14"/>
      <c r="L14" s="15"/>
      <c r="N14" s="16"/>
      <c r="O14" s="16"/>
      <c r="P14" s="16"/>
      <c r="Q14" s="16"/>
      <c r="R14" s="16"/>
      <c r="S14" s="16"/>
      <c r="T14" s="16"/>
    </row>
    <row r="15" spans="1:20" ht="12" customHeight="1" x14ac:dyDescent="0.25">
      <c r="D15" s="17" t="s">
        <v>25</v>
      </c>
      <c r="E15" s="18" t="s">
        <v>26</v>
      </c>
      <c r="F15" s="19" t="s">
        <v>27</v>
      </c>
      <c r="G15" s="19">
        <v>10</v>
      </c>
      <c r="H15" s="20">
        <f>SUM(I15:L15)</f>
        <v>7692.0459999999994</v>
      </c>
      <c r="I15" s="20">
        <f>SUM(I16,I17,I20,I23)</f>
        <v>1065.5920000000001</v>
      </c>
      <c r="J15" s="20">
        <f>SUM(J16,J17,J20,J23)</f>
        <v>4821.71</v>
      </c>
      <c r="K15" s="20">
        <f>SUM(K16,K17,K20,K23)</f>
        <v>1804.7439999999999</v>
      </c>
      <c r="L15" s="20">
        <f>SUM(L16,L17,L20,L23)</f>
        <v>0</v>
      </c>
      <c r="N15" s="16"/>
      <c r="O15" s="16"/>
      <c r="P15" s="16"/>
      <c r="Q15" s="16"/>
      <c r="R15" s="16"/>
      <c r="S15" s="16"/>
      <c r="T15" s="21" t="s">
        <v>28</v>
      </c>
    </row>
    <row r="16" spans="1:20" ht="12" customHeight="1" x14ac:dyDescent="0.25">
      <c r="D16" s="44" t="s">
        <v>29</v>
      </c>
      <c r="E16" s="48" t="s">
        <v>30</v>
      </c>
      <c r="F16" s="54" t="s">
        <v>27</v>
      </c>
      <c r="G16" s="54">
        <v>20</v>
      </c>
      <c r="H16" s="20">
        <f>SUM(I16:L16)</f>
        <v>0</v>
      </c>
      <c r="I16" s="24"/>
      <c r="J16" s="24"/>
      <c r="K16" s="24"/>
      <c r="L16" s="24"/>
      <c r="N16" s="16"/>
      <c r="O16" s="16"/>
      <c r="P16" s="16"/>
      <c r="Q16" s="16"/>
      <c r="R16" s="16"/>
      <c r="S16" s="16"/>
      <c r="T16" s="21" t="s">
        <v>28</v>
      </c>
    </row>
    <row r="17" spans="3:20" s="2" customFormat="1" ht="12" customHeight="1" x14ac:dyDescent="0.25">
      <c r="C17" s="1"/>
      <c r="D17" s="44" t="s">
        <v>31</v>
      </c>
      <c r="E17" s="48" t="s">
        <v>32</v>
      </c>
      <c r="F17" s="54" t="s">
        <v>27</v>
      </c>
      <c r="G17" s="54">
        <v>30</v>
      </c>
      <c r="H17" s="20">
        <f>SUM(I17:L17)</f>
        <v>0</v>
      </c>
      <c r="I17" s="20">
        <f>SUM(I18:I19)</f>
        <v>0</v>
      </c>
      <c r="J17" s="20">
        <f>SUM(J18:J19)</f>
        <v>0</v>
      </c>
      <c r="K17" s="20">
        <f>SUM(K18:K19)</f>
        <v>0</v>
      </c>
      <c r="L17" s="20">
        <f>SUM(L18:L19)</f>
        <v>0</v>
      </c>
      <c r="M17" s="1"/>
      <c r="N17" s="16"/>
      <c r="O17" s="16"/>
      <c r="P17" s="16"/>
      <c r="Q17" s="16"/>
      <c r="R17" s="16"/>
      <c r="S17" s="16"/>
      <c r="T17" s="21" t="s">
        <v>28</v>
      </c>
    </row>
    <row r="18" spans="3:20" s="2" customFormat="1" ht="12" hidden="1" customHeight="1" x14ac:dyDescent="0.25">
      <c r="C18" s="1"/>
      <c r="D18" s="47"/>
      <c r="E18" s="26"/>
      <c r="F18" s="46"/>
      <c r="G18" s="46"/>
      <c r="H18" s="28"/>
      <c r="I18" s="28"/>
      <c r="J18" s="28"/>
      <c r="K18" s="28"/>
      <c r="L18" s="29"/>
      <c r="M18" s="1"/>
      <c r="N18" s="21" t="s">
        <v>33</v>
      </c>
      <c r="O18" s="16"/>
      <c r="P18" s="16"/>
      <c r="Q18" s="16"/>
      <c r="R18" s="16"/>
      <c r="S18" s="16"/>
      <c r="T18" s="16"/>
    </row>
    <row r="19" spans="3:20" s="2" customFormat="1" ht="12" customHeight="1" x14ac:dyDescent="0.25">
      <c r="C19" s="1"/>
      <c r="D19" s="45"/>
      <c r="E19" s="26" t="s">
        <v>34</v>
      </c>
      <c r="F19" s="46"/>
      <c r="G19" s="46"/>
      <c r="H19" s="28"/>
      <c r="I19" s="28"/>
      <c r="J19" s="28"/>
      <c r="K19" s="28"/>
      <c r="L19" s="29"/>
      <c r="M19" s="1"/>
      <c r="N19" s="16"/>
      <c r="O19" s="16"/>
      <c r="P19" s="16"/>
      <c r="Q19" s="16"/>
      <c r="R19" s="16"/>
      <c r="S19" s="16"/>
      <c r="T19" s="31" t="s">
        <v>35</v>
      </c>
    </row>
    <row r="20" spans="3:20" s="2" customFormat="1" ht="12" customHeight="1" x14ac:dyDescent="0.25">
      <c r="C20" s="1"/>
      <c r="D20" s="44" t="s">
        <v>36</v>
      </c>
      <c r="E20" s="48" t="s">
        <v>37</v>
      </c>
      <c r="F20" s="54" t="s">
        <v>27</v>
      </c>
      <c r="G20" s="54" t="s">
        <v>38</v>
      </c>
      <c r="H20" s="20">
        <f>SUM(I20:L20)</f>
        <v>0</v>
      </c>
      <c r="I20" s="20">
        <f>SUM(I21:I22)</f>
        <v>0</v>
      </c>
      <c r="J20" s="20">
        <f>SUM(J21:J22)</f>
        <v>0</v>
      </c>
      <c r="K20" s="20">
        <f>SUM(K21:K22)</f>
        <v>0</v>
      </c>
      <c r="L20" s="20">
        <f>SUM(L21:L22)</f>
        <v>0</v>
      </c>
      <c r="M20" s="1"/>
      <c r="N20" s="16"/>
      <c r="O20" s="16"/>
      <c r="P20" s="16"/>
      <c r="Q20" s="16"/>
      <c r="R20" s="16"/>
      <c r="S20" s="16"/>
      <c r="T20" s="21" t="s">
        <v>28</v>
      </c>
    </row>
    <row r="21" spans="3:20" s="2" customFormat="1" ht="12" hidden="1" customHeight="1" x14ac:dyDescent="0.25">
      <c r="C21" s="1"/>
      <c r="D21" s="47"/>
      <c r="E21" s="26"/>
      <c r="F21" s="46"/>
      <c r="G21" s="46"/>
      <c r="H21" s="28"/>
      <c r="I21" s="28"/>
      <c r="J21" s="28"/>
      <c r="K21" s="28"/>
      <c r="L21" s="29"/>
      <c r="M21" s="1"/>
      <c r="N21" s="21" t="s">
        <v>33</v>
      </c>
      <c r="O21" s="16"/>
      <c r="P21" s="16"/>
      <c r="Q21" s="16"/>
      <c r="R21" s="16"/>
      <c r="S21" s="16"/>
      <c r="T21" s="16"/>
    </row>
    <row r="22" spans="3:20" s="2" customFormat="1" ht="12" customHeight="1" x14ac:dyDescent="0.25">
      <c r="C22" s="1"/>
      <c r="D22" s="45"/>
      <c r="E22" s="26" t="s">
        <v>34</v>
      </c>
      <c r="F22" s="46"/>
      <c r="G22" s="46"/>
      <c r="H22" s="28"/>
      <c r="I22" s="28"/>
      <c r="J22" s="28"/>
      <c r="K22" s="28"/>
      <c r="L22" s="29"/>
      <c r="M22" s="1"/>
      <c r="N22" s="16"/>
      <c r="O22" s="16"/>
      <c r="P22" s="16"/>
      <c r="Q22" s="16"/>
      <c r="R22" s="16"/>
      <c r="S22" s="16"/>
      <c r="T22" s="31" t="s">
        <v>39</v>
      </c>
    </row>
    <row r="23" spans="3:20" s="2" customFormat="1" ht="12" customHeight="1" x14ac:dyDescent="0.25">
      <c r="C23" s="1"/>
      <c r="D23" s="44" t="s">
        <v>40</v>
      </c>
      <c r="E23" s="48" t="s">
        <v>41</v>
      </c>
      <c r="F23" s="54" t="s">
        <v>27</v>
      </c>
      <c r="G23" s="54" t="s">
        <v>42</v>
      </c>
      <c r="H23" s="20">
        <f>SUM(I23:L23)</f>
        <v>7692.0459999999994</v>
      </c>
      <c r="I23" s="20">
        <f>SUM(I24:I28)</f>
        <v>1065.5920000000001</v>
      </c>
      <c r="J23" s="20">
        <f>SUM(J24:J28)</f>
        <v>4821.71</v>
      </c>
      <c r="K23" s="20">
        <f>SUM(K24:K28)</f>
        <v>1804.7439999999999</v>
      </c>
      <c r="L23" s="20">
        <f>SUM(L24:L28)</f>
        <v>0</v>
      </c>
      <c r="M23" s="1"/>
      <c r="N23" s="16"/>
      <c r="O23" s="16"/>
      <c r="P23" s="16"/>
      <c r="Q23" s="16"/>
      <c r="R23" s="16"/>
      <c r="S23" s="16"/>
      <c r="T23" s="21" t="s">
        <v>28</v>
      </c>
    </row>
    <row r="24" spans="3:20" s="2" customFormat="1" ht="12" hidden="1" customHeight="1" x14ac:dyDescent="0.25">
      <c r="C24" s="1"/>
      <c r="D24" s="47"/>
      <c r="E24" s="26"/>
      <c r="F24" s="46"/>
      <c r="G24" s="46"/>
      <c r="H24" s="28"/>
      <c r="I24" s="28"/>
      <c r="J24" s="28"/>
      <c r="K24" s="28"/>
      <c r="L24" s="29"/>
      <c r="M24" s="1"/>
      <c r="N24" s="21" t="s">
        <v>33</v>
      </c>
      <c r="O24" s="16"/>
      <c r="P24" s="16"/>
      <c r="Q24" s="16"/>
      <c r="R24" s="16"/>
      <c r="S24" s="16"/>
      <c r="T24" s="16"/>
    </row>
    <row r="25" spans="3:20" s="1" customFormat="1" ht="12" customHeight="1" x14ac:dyDescent="0.15">
      <c r="C25" s="32" t="s">
        <v>43</v>
      </c>
      <c r="D25" s="44" t="str">
        <f>"1.4."&amp;N25</f>
        <v>1.4.1</v>
      </c>
      <c r="E25" s="52" t="s">
        <v>44</v>
      </c>
      <c r="F25" s="54" t="s">
        <v>27</v>
      </c>
      <c r="G25" s="54" t="s">
        <v>42</v>
      </c>
      <c r="H25" s="20">
        <f>SUM(I25:L25)</f>
        <v>7221.8229999999994</v>
      </c>
      <c r="I25" s="24">
        <v>1065.5920000000001</v>
      </c>
      <c r="J25" s="24">
        <v>4821.71</v>
      </c>
      <c r="K25" s="24">
        <v>1334.521</v>
      </c>
      <c r="L25" s="24"/>
      <c r="N25" s="21" t="s">
        <v>25</v>
      </c>
      <c r="O25" s="34" t="s">
        <v>44</v>
      </c>
      <c r="P25" s="34" t="s">
        <v>45</v>
      </c>
      <c r="Q25" s="34" t="s">
        <v>46</v>
      </c>
      <c r="R25" s="34" t="s">
        <v>47</v>
      </c>
      <c r="S25" s="21" t="s">
        <v>48</v>
      </c>
      <c r="T25" s="21" t="s">
        <v>49</v>
      </c>
    </row>
    <row r="26" spans="3:20" s="1" customFormat="1" ht="12" customHeight="1" x14ac:dyDescent="0.15">
      <c r="C26" s="32" t="s">
        <v>43</v>
      </c>
      <c r="D26" s="44" t="str">
        <f>"1.4."&amp;N26</f>
        <v>1.4.2</v>
      </c>
      <c r="E26" s="52" t="s">
        <v>50</v>
      </c>
      <c r="F26" s="54" t="s">
        <v>27</v>
      </c>
      <c r="G26" s="54" t="s">
        <v>42</v>
      </c>
      <c r="H26" s="20">
        <f>SUM(I26:L26)</f>
        <v>347.88400000000001</v>
      </c>
      <c r="I26" s="24"/>
      <c r="J26" s="24"/>
      <c r="K26" s="24">
        <f>342.512+5.372</f>
        <v>347.88400000000001</v>
      </c>
      <c r="L26" s="24"/>
      <c r="N26" s="21" t="s">
        <v>51</v>
      </c>
      <c r="O26" s="34" t="s">
        <v>50</v>
      </c>
      <c r="P26" s="34" t="s">
        <v>52</v>
      </c>
      <c r="Q26" s="34" t="s">
        <v>53</v>
      </c>
      <c r="R26" s="34" t="s">
        <v>47</v>
      </c>
      <c r="S26" s="21" t="s">
        <v>48</v>
      </c>
      <c r="T26" s="21" t="s">
        <v>49</v>
      </c>
    </row>
    <row r="27" spans="3:20" s="1" customFormat="1" ht="12" customHeight="1" x14ac:dyDescent="0.15">
      <c r="C27" s="32" t="s">
        <v>43</v>
      </c>
      <c r="D27" s="44" t="str">
        <f>"1.4."&amp;N27</f>
        <v>1.4.3</v>
      </c>
      <c r="E27" s="52" t="s">
        <v>54</v>
      </c>
      <c r="F27" s="54" t="s">
        <v>27</v>
      </c>
      <c r="G27" s="54" t="s">
        <v>42</v>
      </c>
      <c r="H27" s="20">
        <f>SUM(I27:L27)</f>
        <v>122.339</v>
      </c>
      <c r="I27" s="24"/>
      <c r="J27" s="24"/>
      <c r="K27" s="24">
        <v>122.339</v>
      </c>
      <c r="L27" s="24"/>
      <c r="N27" s="21" t="s">
        <v>55</v>
      </c>
      <c r="O27" s="34" t="s">
        <v>54</v>
      </c>
      <c r="P27" s="34" t="s">
        <v>56</v>
      </c>
      <c r="Q27" s="34" t="s">
        <v>57</v>
      </c>
      <c r="R27" s="34" t="s">
        <v>58</v>
      </c>
      <c r="S27" s="21" t="s">
        <v>48</v>
      </c>
      <c r="T27" s="21" t="s">
        <v>49</v>
      </c>
    </row>
    <row r="28" spans="3:20" s="2" customFormat="1" ht="12" customHeight="1" x14ac:dyDescent="0.25">
      <c r="C28" s="1"/>
      <c r="D28" s="45"/>
      <c r="E28" s="26" t="s">
        <v>34</v>
      </c>
      <c r="F28" s="46"/>
      <c r="G28" s="46"/>
      <c r="H28" s="28"/>
      <c r="I28" s="28"/>
      <c r="J28" s="28"/>
      <c r="K28" s="28"/>
      <c r="L28" s="29"/>
      <c r="M28" s="1"/>
      <c r="N28" s="16"/>
      <c r="O28" s="16"/>
      <c r="P28" s="16"/>
      <c r="Q28" s="16"/>
      <c r="R28" s="16"/>
      <c r="S28" s="16"/>
      <c r="T28" s="31" t="s">
        <v>59</v>
      </c>
    </row>
    <row r="29" spans="3:20" s="2" customFormat="1" ht="12" customHeight="1" x14ac:dyDescent="0.25">
      <c r="C29" s="1"/>
      <c r="D29" s="17" t="s">
        <v>51</v>
      </c>
      <c r="E29" s="18" t="s">
        <v>60</v>
      </c>
      <c r="F29" s="19" t="s">
        <v>27</v>
      </c>
      <c r="G29" s="19" t="s">
        <v>61</v>
      </c>
      <c r="H29" s="20">
        <f t="shared" ref="H29:H41" si="0">SUM(I29:L29)</f>
        <v>2972.116</v>
      </c>
      <c r="I29" s="20">
        <f>SUM(I31,I32,I33)</f>
        <v>0</v>
      </c>
      <c r="J29" s="20">
        <f>SUM(J30,J32,J33)</f>
        <v>0</v>
      </c>
      <c r="K29" s="20">
        <f>SUM(K30,K31,K33)</f>
        <v>1914.258</v>
      </c>
      <c r="L29" s="20">
        <f>SUM(L30,L31,L32)</f>
        <v>1057.8580000000002</v>
      </c>
      <c r="M29" s="1"/>
      <c r="N29" s="16"/>
      <c r="O29" s="16"/>
      <c r="P29" s="16"/>
      <c r="Q29" s="16"/>
      <c r="R29" s="16"/>
      <c r="S29" s="16"/>
      <c r="T29" s="21" t="s">
        <v>28</v>
      </c>
    </row>
    <row r="30" spans="3:20" s="2" customFormat="1" ht="12" customHeight="1" x14ac:dyDescent="0.25">
      <c r="C30" s="1"/>
      <c r="D30" s="44" t="s">
        <v>62</v>
      </c>
      <c r="E30" s="48" t="s">
        <v>20</v>
      </c>
      <c r="F30" s="54" t="s">
        <v>27</v>
      </c>
      <c r="G30" s="54" t="s">
        <v>63</v>
      </c>
      <c r="H30" s="20">
        <f t="shared" si="0"/>
        <v>1042.037</v>
      </c>
      <c r="I30" s="35"/>
      <c r="J30" s="24"/>
      <c r="K30" s="24">
        <f>I46</f>
        <v>1042.037</v>
      </c>
      <c r="L30" s="24"/>
      <c r="M30" s="1"/>
      <c r="N30" s="16"/>
      <c r="O30" s="16"/>
      <c r="P30" s="16"/>
      <c r="Q30" s="16"/>
      <c r="R30" s="16"/>
      <c r="S30" s="16"/>
      <c r="T30" s="21" t="s">
        <v>28</v>
      </c>
    </row>
    <row r="31" spans="3:20" s="2" customFormat="1" ht="12" customHeight="1" x14ac:dyDescent="0.25">
      <c r="C31" s="1"/>
      <c r="D31" s="44" t="s">
        <v>64</v>
      </c>
      <c r="E31" s="48" t="s">
        <v>21</v>
      </c>
      <c r="F31" s="54" t="s">
        <v>27</v>
      </c>
      <c r="G31" s="54" t="s">
        <v>65</v>
      </c>
      <c r="H31" s="20">
        <f t="shared" si="0"/>
        <v>872.221</v>
      </c>
      <c r="I31" s="24"/>
      <c r="J31" s="35"/>
      <c r="K31" s="24">
        <f>J23-J35-J49</f>
        <v>872.221</v>
      </c>
      <c r="L31" s="24"/>
      <c r="M31" s="1"/>
      <c r="N31" s="16"/>
      <c r="O31" s="16"/>
      <c r="P31" s="16"/>
      <c r="Q31" s="16"/>
      <c r="R31" s="16"/>
      <c r="S31" s="16"/>
      <c r="T31" s="21" t="s">
        <v>28</v>
      </c>
    </row>
    <row r="32" spans="3:20" s="2" customFormat="1" ht="12" customHeight="1" x14ac:dyDescent="0.25">
      <c r="C32" s="1"/>
      <c r="D32" s="44" t="s">
        <v>66</v>
      </c>
      <c r="E32" s="48" t="s">
        <v>22</v>
      </c>
      <c r="F32" s="54" t="s">
        <v>27</v>
      </c>
      <c r="G32" s="54" t="s">
        <v>67</v>
      </c>
      <c r="H32" s="20">
        <f t="shared" si="0"/>
        <v>1057.8580000000002</v>
      </c>
      <c r="I32" s="24"/>
      <c r="J32" s="24"/>
      <c r="K32" s="35"/>
      <c r="L32" s="24">
        <f>K15+K29-K35-K49</f>
        <v>1057.8580000000002</v>
      </c>
      <c r="M32" s="1"/>
      <c r="N32" s="16"/>
      <c r="O32" s="16"/>
      <c r="P32" s="16"/>
      <c r="Q32" s="16"/>
      <c r="R32" s="16"/>
      <c r="S32" s="16"/>
      <c r="T32" s="21" t="s">
        <v>28</v>
      </c>
    </row>
    <row r="33" spans="3:20" s="2" customFormat="1" ht="12" customHeight="1" x14ac:dyDescent="0.25">
      <c r="C33" s="1"/>
      <c r="D33" s="44" t="s">
        <v>68</v>
      </c>
      <c r="E33" s="48" t="s">
        <v>69</v>
      </c>
      <c r="F33" s="54" t="s">
        <v>27</v>
      </c>
      <c r="G33" s="54" t="s">
        <v>70</v>
      </c>
      <c r="H33" s="20">
        <f t="shared" si="0"/>
        <v>0</v>
      </c>
      <c r="I33" s="24"/>
      <c r="J33" s="24"/>
      <c r="K33" s="24"/>
      <c r="L33" s="35"/>
      <c r="M33" s="1"/>
      <c r="N33" s="16"/>
      <c r="O33" s="16"/>
      <c r="P33" s="16"/>
      <c r="Q33" s="16"/>
      <c r="R33" s="16"/>
      <c r="S33" s="16"/>
      <c r="T33" s="21" t="s">
        <v>28</v>
      </c>
    </row>
    <row r="34" spans="3:20" s="2" customFormat="1" ht="12" customHeight="1" x14ac:dyDescent="0.25">
      <c r="C34" s="1"/>
      <c r="D34" s="17" t="s">
        <v>55</v>
      </c>
      <c r="E34" s="18" t="s">
        <v>71</v>
      </c>
      <c r="F34" s="19" t="s">
        <v>27</v>
      </c>
      <c r="G34" s="19" t="s">
        <v>72</v>
      </c>
      <c r="H34" s="20">
        <f t="shared" si="0"/>
        <v>0</v>
      </c>
      <c r="I34" s="24"/>
      <c r="J34" s="24"/>
      <c r="K34" s="24"/>
      <c r="L34" s="24"/>
      <c r="M34" s="1"/>
      <c r="N34" s="16"/>
      <c r="O34" s="16"/>
      <c r="P34" s="16"/>
      <c r="Q34" s="16"/>
      <c r="R34" s="16"/>
      <c r="S34" s="16"/>
      <c r="T34" s="21" t="s">
        <v>28</v>
      </c>
    </row>
    <row r="35" spans="3:20" s="2" customFormat="1" ht="12" customHeight="1" x14ac:dyDescent="0.25">
      <c r="C35" s="1"/>
      <c r="D35" s="17" t="s">
        <v>73</v>
      </c>
      <c r="E35" s="18" t="s">
        <v>74</v>
      </c>
      <c r="F35" s="19" t="s">
        <v>27</v>
      </c>
      <c r="G35" s="19" t="s">
        <v>75</v>
      </c>
      <c r="H35" s="20">
        <f t="shared" si="0"/>
        <v>7499.2529999999988</v>
      </c>
      <c r="I35" s="20">
        <f>SUM(I36,I38,I41,I45)</f>
        <v>0</v>
      </c>
      <c r="J35" s="20">
        <f>SUM(J36,J38,J41,J45)</f>
        <v>3865.797</v>
      </c>
      <c r="K35" s="20">
        <f>SUM(K36,K38,K41,K45)</f>
        <v>2576.5299999999997</v>
      </c>
      <c r="L35" s="20">
        <f>SUM(L36,L38,L41,L45)</f>
        <v>1056.9259999999999</v>
      </c>
      <c r="M35" s="1"/>
      <c r="N35" s="16"/>
      <c r="O35" s="16"/>
      <c r="P35" s="16"/>
      <c r="Q35" s="16"/>
      <c r="R35" s="16"/>
      <c r="S35" s="16"/>
      <c r="T35" s="21" t="s">
        <v>28</v>
      </c>
    </row>
    <row r="36" spans="3:20" s="2" customFormat="1" ht="24" customHeight="1" x14ac:dyDescent="0.25">
      <c r="C36" s="1"/>
      <c r="D36" s="44" t="s">
        <v>76</v>
      </c>
      <c r="E36" s="48" t="s">
        <v>77</v>
      </c>
      <c r="F36" s="54" t="s">
        <v>27</v>
      </c>
      <c r="G36" s="54" t="s">
        <v>78</v>
      </c>
      <c r="H36" s="20">
        <f t="shared" si="0"/>
        <v>0</v>
      </c>
      <c r="I36" s="24"/>
      <c r="J36" s="24"/>
      <c r="K36" s="24"/>
      <c r="L36" s="24"/>
      <c r="M36" s="1"/>
      <c r="N36" s="16"/>
      <c r="O36" s="16"/>
      <c r="P36" s="16"/>
      <c r="Q36" s="16"/>
      <c r="R36" s="16"/>
      <c r="S36" s="16"/>
      <c r="T36" s="21" t="s">
        <v>28</v>
      </c>
    </row>
    <row r="37" spans="3:20" s="2" customFormat="1" ht="12" customHeight="1" x14ac:dyDescent="0.25">
      <c r="C37" s="1"/>
      <c r="D37" s="44" t="s">
        <v>79</v>
      </c>
      <c r="E37" s="49" t="s">
        <v>80</v>
      </c>
      <c r="F37" s="54" t="s">
        <v>27</v>
      </c>
      <c r="G37" s="54" t="s">
        <v>81</v>
      </c>
      <c r="H37" s="20">
        <f t="shared" si="0"/>
        <v>0</v>
      </c>
      <c r="I37" s="24"/>
      <c r="J37" s="24"/>
      <c r="K37" s="24"/>
      <c r="L37" s="24"/>
      <c r="M37" s="1"/>
      <c r="N37" s="16"/>
      <c r="O37" s="16"/>
      <c r="P37" s="16"/>
      <c r="Q37" s="16"/>
      <c r="R37" s="16"/>
      <c r="S37" s="16"/>
      <c r="T37" s="21" t="s">
        <v>28</v>
      </c>
    </row>
    <row r="38" spans="3:20" s="2" customFormat="1" ht="12" customHeight="1" x14ac:dyDescent="0.25">
      <c r="C38" s="1"/>
      <c r="D38" s="44" t="s">
        <v>82</v>
      </c>
      <c r="E38" s="48" t="s">
        <v>83</v>
      </c>
      <c r="F38" s="54" t="s">
        <v>27</v>
      </c>
      <c r="G38" s="54" t="s">
        <v>84</v>
      </c>
      <c r="H38" s="20">
        <f t="shared" si="0"/>
        <v>5218.9419999999991</v>
      </c>
      <c r="I38" s="24">
        <v>0</v>
      </c>
      <c r="J38" s="24">
        <f>3865.797-J43</f>
        <v>1585.4859999999999</v>
      </c>
      <c r="K38" s="24">
        <f>2573.031+3.499</f>
        <v>2576.5299999999997</v>
      </c>
      <c r="L38" s="24">
        <v>1056.9259999999999</v>
      </c>
      <c r="M38" s="1"/>
      <c r="N38" s="16"/>
      <c r="O38" s="16"/>
      <c r="P38" s="16"/>
      <c r="Q38" s="16"/>
      <c r="R38" s="16"/>
      <c r="S38" s="16"/>
      <c r="T38" s="21" t="s">
        <v>28</v>
      </c>
    </row>
    <row r="39" spans="3:20" s="2" customFormat="1" ht="12" customHeight="1" x14ac:dyDescent="0.25">
      <c r="C39" s="1"/>
      <c r="D39" s="44" t="s">
        <v>85</v>
      </c>
      <c r="E39" s="49" t="s">
        <v>86</v>
      </c>
      <c r="F39" s="54" t="s">
        <v>27</v>
      </c>
      <c r="G39" s="54" t="s">
        <v>87</v>
      </c>
      <c r="H39" s="20">
        <f t="shared" si="0"/>
        <v>0</v>
      </c>
      <c r="I39" s="24"/>
      <c r="J39" s="24"/>
      <c r="K39" s="24"/>
      <c r="L39" s="24"/>
      <c r="M39" s="1"/>
      <c r="N39" s="16"/>
      <c r="O39" s="16"/>
      <c r="P39" s="16"/>
      <c r="Q39" s="16"/>
      <c r="R39" s="16"/>
      <c r="S39" s="16"/>
      <c r="T39" s="21" t="s">
        <v>28</v>
      </c>
    </row>
    <row r="40" spans="3:20" s="2" customFormat="1" ht="12" customHeight="1" x14ac:dyDescent="0.25">
      <c r="C40" s="1"/>
      <c r="D40" s="44" t="s">
        <v>88</v>
      </c>
      <c r="E40" s="50" t="s">
        <v>89</v>
      </c>
      <c r="F40" s="54" t="s">
        <v>27</v>
      </c>
      <c r="G40" s="54" t="s">
        <v>90</v>
      </c>
      <c r="H40" s="20">
        <f t="shared" si="0"/>
        <v>0</v>
      </c>
      <c r="I40" s="24"/>
      <c r="J40" s="24"/>
      <c r="K40" s="24"/>
      <c r="L40" s="24"/>
      <c r="M40" s="1"/>
      <c r="N40" s="16"/>
      <c r="O40" s="16"/>
      <c r="P40" s="16"/>
      <c r="Q40" s="16"/>
      <c r="R40" s="16"/>
      <c r="S40" s="16"/>
      <c r="T40" s="21" t="s">
        <v>28</v>
      </c>
    </row>
    <row r="41" spans="3:20" s="2" customFormat="1" ht="12" customHeight="1" x14ac:dyDescent="0.25">
      <c r="C41" s="1"/>
      <c r="D41" s="44" t="s">
        <v>91</v>
      </c>
      <c r="E41" s="48" t="s">
        <v>92</v>
      </c>
      <c r="F41" s="54" t="s">
        <v>27</v>
      </c>
      <c r="G41" s="54" t="s">
        <v>93</v>
      </c>
      <c r="H41" s="20">
        <f t="shared" si="0"/>
        <v>2280.3110000000001</v>
      </c>
      <c r="I41" s="20">
        <f>SUM(I42:I44)</f>
        <v>0</v>
      </c>
      <c r="J41" s="20">
        <f>SUM(J42:J44)</f>
        <v>2280.3110000000001</v>
      </c>
      <c r="K41" s="20">
        <f>SUM(K42:K44)</f>
        <v>0</v>
      </c>
      <c r="L41" s="20">
        <f>SUM(L42:L44)</f>
        <v>0</v>
      </c>
      <c r="M41" s="1"/>
      <c r="N41" s="16"/>
      <c r="O41" s="16"/>
      <c r="P41" s="16"/>
      <c r="Q41" s="16"/>
      <c r="R41" s="16"/>
      <c r="S41" s="16"/>
      <c r="T41" s="21" t="s">
        <v>28</v>
      </c>
    </row>
    <row r="42" spans="3:20" s="2" customFormat="1" ht="12" hidden="1" customHeight="1" x14ac:dyDescent="0.25">
      <c r="C42" s="1"/>
      <c r="D42" s="47"/>
      <c r="E42" s="26"/>
      <c r="F42" s="46"/>
      <c r="G42" s="46"/>
      <c r="H42" s="28"/>
      <c r="I42" s="28"/>
      <c r="J42" s="28"/>
      <c r="K42" s="28"/>
      <c r="L42" s="29"/>
      <c r="M42" s="1"/>
      <c r="N42" s="21" t="s">
        <v>33</v>
      </c>
      <c r="O42" s="16"/>
      <c r="P42" s="16"/>
      <c r="Q42" s="16"/>
      <c r="R42" s="16"/>
      <c r="S42" s="16"/>
      <c r="T42" s="16"/>
    </row>
    <row r="43" spans="3:20" s="1" customFormat="1" ht="12" customHeight="1" x14ac:dyDescent="0.15">
      <c r="C43" s="32" t="s">
        <v>43</v>
      </c>
      <c r="D43" s="44" t="str">
        <f>"4.3."&amp;N43</f>
        <v>4.3.1</v>
      </c>
      <c r="E43" s="52" t="s">
        <v>50</v>
      </c>
      <c r="F43" s="54" t="s">
        <v>27</v>
      </c>
      <c r="G43" s="54" t="s">
        <v>93</v>
      </c>
      <c r="H43" s="20">
        <f>SUM(I43:L43)</f>
        <v>2280.3110000000001</v>
      </c>
      <c r="I43" s="24"/>
      <c r="J43" s="24">
        <v>2280.3110000000001</v>
      </c>
      <c r="K43" s="24"/>
      <c r="L43" s="24"/>
      <c r="N43" s="21" t="s">
        <v>25</v>
      </c>
      <c r="O43" s="34" t="s">
        <v>50</v>
      </c>
      <c r="P43" s="34" t="s">
        <v>52</v>
      </c>
      <c r="Q43" s="34" t="s">
        <v>53</v>
      </c>
      <c r="R43" s="34" t="s">
        <v>47</v>
      </c>
      <c r="S43" s="21" t="s">
        <v>48</v>
      </c>
      <c r="T43" s="21" t="s">
        <v>94</v>
      </c>
    </row>
    <row r="44" spans="3:20" s="2" customFormat="1" ht="12" customHeight="1" x14ac:dyDescent="0.25">
      <c r="C44" s="1"/>
      <c r="D44" s="45"/>
      <c r="E44" s="26" t="s">
        <v>34</v>
      </c>
      <c r="F44" s="46"/>
      <c r="G44" s="46"/>
      <c r="H44" s="28"/>
      <c r="I44" s="28"/>
      <c r="J44" s="28"/>
      <c r="K44" s="28"/>
      <c r="L44" s="29"/>
      <c r="M44" s="1"/>
      <c r="N44" s="16"/>
      <c r="O44" s="16"/>
      <c r="P44" s="16"/>
      <c r="Q44" s="16"/>
      <c r="R44" s="16"/>
      <c r="S44" s="16"/>
      <c r="T44" s="31" t="s">
        <v>95</v>
      </c>
    </row>
    <row r="45" spans="3:20" s="2" customFormat="1" ht="12" customHeight="1" x14ac:dyDescent="0.25">
      <c r="C45" s="1"/>
      <c r="D45" s="44" t="s">
        <v>96</v>
      </c>
      <c r="E45" s="48" t="s">
        <v>97</v>
      </c>
      <c r="F45" s="54" t="s">
        <v>27</v>
      </c>
      <c r="G45" s="54" t="s">
        <v>98</v>
      </c>
      <c r="H45" s="20">
        <f t="shared" ref="H45:H53" si="1">SUM(I45:L45)</f>
        <v>0</v>
      </c>
      <c r="I45" s="24"/>
      <c r="J45" s="24"/>
      <c r="K45" s="24"/>
      <c r="L45" s="24"/>
      <c r="M45" s="1"/>
      <c r="N45" s="16"/>
      <c r="O45" s="16"/>
      <c r="P45" s="16"/>
      <c r="Q45" s="16"/>
      <c r="R45" s="16"/>
      <c r="S45" s="16"/>
      <c r="T45" s="21" t="s">
        <v>28</v>
      </c>
    </row>
    <row r="46" spans="3:20" s="2" customFormat="1" ht="12" customHeight="1" x14ac:dyDescent="0.25">
      <c r="C46" s="1"/>
      <c r="D46" s="17" t="s">
        <v>99</v>
      </c>
      <c r="E46" s="18" t="s">
        <v>100</v>
      </c>
      <c r="F46" s="19" t="s">
        <v>27</v>
      </c>
      <c r="G46" s="19" t="s">
        <v>101</v>
      </c>
      <c r="H46" s="20">
        <f t="shared" si="1"/>
        <v>2972.1160000000004</v>
      </c>
      <c r="I46" s="24">
        <v>1042.037</v>
      </c>
      <c r="J46" s="24">
        <f>J15-J35-J49</f>
        <v>872.221</v>
      </c>
      <c r="K46" s="24">
        <f>K15+K29-K35-K49</f>
        <v>1057.8580000000002</v>
      </c>
      <c r="L46" s="24">
        <f>L29-L38-L49</f>
        <v>2.4369395390522186E-13</v>
      </c>
      <c r="M46" s="1"/>
      <c r="N46" s="16"/>
      <c r="O46" s="16"/>
      <c r="P46" s="16"/>
      <c r="Q46" s="16"/>
      <c r="R46" s="16"/>
      <c r="S46" s="16"/>
      <c r="T46" s="21" t="s">
        <v>28</v>
      </c>
    </row>
    <row r="47" spans="3:20" s="2" customFormat="1" ht="12" customHeight="1" x14ac:dyDescent="0.25">
      <c r="C47" s="1"/>
      <c r="D47" s="17" t="s">
        <v>102</v>
      </c>
      <c r="E47" s="18" t="s">
        <v>103</v>
      </c>
      <c r="F47" s="19" t="s">
        <v>27</v>
      </c>
      <c r="G47" s="19" t="s">
        <v>104</v>
      </c>
      <c r="H47" s="20">
        <f t="shared" si="1"/>
        <v>0</v>
      </c>
      <c r="I47" s="24"/>
      <c r="J47" s="24"/>
      <c r="K47" s="24"/>
      <c r="L47" s="24"/>
      <c r="M47" s="1"/>
      <c r="N47" s="16"/>
      <c r="O47" s="16"/>
      <c r="P47" s="16"/>
      <c r="Q47" s="16"/>
      <c r="R47" s="16"/>
      <c r="S47" s="16"/>
      <c r="T47" s="21" t="s">
        <v>28</v>
      </c>
    </row>
    <row r="48" spans="3:20" s="2" customFormat="1" ht="12" customHeight="1" x14ac:dyDescent="0.25">
      <c r="C48" s="1"/>
      <c r="D48" s="17" t="s">
        <v>105</v>
      </c>
      <c r="E48" s="18" t="s">
        <v>106</v>
      </c>
      <c r="F48" s="19" t="s">
        <v>27</v>
      </c>
      <c r="G48" s="19" t="s">
        <v>107</v>
      </c>
      <c r="H48" s="20">
        <f t="shared" si="1"/>
        <v>0</v>
      </c>
      <c r="I48" s="24"/>
      <c r="J48" s="24"/>
      <c r="K48" s="24"/>
      <c r="L48" s="24"/>
      <c r="M48" s="1"/>
      <c r="N48" s="16"/>
      <c r="O48" s="16"/>
      <c r="P48" s="16"/>
      <c r="Q48" s="16"/>
      <c r="R48" s="16"/>
      <c r="S48" s="16"/>
      <c r="T48" s="21" t="s">
        <v>28</v>
      </c>
    </row>
    <row r="49" spans="3:20" s="2" customFormat="1" ht="12" customHeight="1" x14ac:dyDescent="0.25">
      <c r="C49" s="1"/>
      <c r="D49" s="17" t="s">
        <v>108</v>
      </c>
      <c r="E49" s="18" t="s">
        <v>109</v>
      </c>
      <c r="F49" s="19" t="s">
        <v>27</v>
      </c>
      <c r="G49" s="19" t="s">
        <v>110</v>
      </c>
      <c r="H49" s="20">
        <f t="shared" si="1"/>
        <v>192.79299999999998</v>
      </c>
      <c r="I49" s="24">
        <v>23.555</v>
      </c>
      <c r="J49" s="24">
        <v>83.691999999999993</v>
      </c>
      <c r="K49" s="24">
        <f>82.741+1.873</f>
        <v>84.614000000000004</v>
      </c>
      <c r="L49" s="24">
        <v>0.93200000000000005</v>
      </c>
      <c r="M49" s="1"/>
      <c r="N49" s="16"/>
      <c r="O49" s="16"/>
      <c r="P49" s="16"/>
      <c r="Q49" s="16"/>
      <c r="R49" s="16"/>
      <c r="S49" s="16"/>
      <c r="T49" s="21" t="s">
        <v>28</v>
      </c>
    </row>
    <row r="50" spans="3:20" s="2" customFormat="1" ht="12" customHeight="1" x14ac:dyDescent="0.25">
      <c r="C50" s="1"/>
      <c r="D50" s="44" t="s">
        <v>111</v>
      </c>
      <c r="E50" s="48" t="s">
        <v>112</v>
      </c>
      <c r="F50" s="54" t="s">
        <v>27</v>
      </c>
      <c r="G50" s="54" t="s">
        <v>113</v>
      </c>
      <c r="H50" s="20">
        <f t="shared" si="1"/>
        <v>0</v>
      </c>
      <c r="I50" s="24"/>
      <c r="J50" s="24"/>
      <c r="K50" s="24"/>
      <c r="L50" s="24"/>
      <c r="M50" s="1"/>
      <c r="N50" s="16"/>
      <c r="O50" s="16"/>
      <c r="P50" s="16"/>
      <c r="Q50" s="16"/>
      <c r="R50" s="16"/>
      <c r="S50" s="16"/>
      <c r="T50" s="21" t="s">
        <v>28</v>
      </c>
    </row>
    <row r="51" spans="3:20" s="2" customFormat="1" ht="12" customHeight="1" x14ac:dyDescent="0.25">
      <c r="C51" s="1"/>
      <c r="D51" s="17" t="s">
        <v>114</v>
      </c>
      <c r="E51" s="18" t="s">
        <v>115</v>
      </c>
      <c r="F51" s="19" t="s">
        <v>27</v>
      </c>
      <c r="G51" s="19" t="s">
        <v>116</v>
      </c>
      <c r="H51" s="20">
        <f t="shared" si="1"/>
        <v>170.292</v>
      </c>
      <c r="I51" s="24"/>
      <c r="J51" s="24">
        <v>38.35</v>
      </c>
      <c r="K51" s="24">
        <v>75.472999999999999</v>
      </c>
      <c r="L51" s="24">
        <v>56.469000000000001</v>
      </c>
      <c r="M51" s="1"/>
      <c r="N51" s="16"/>
      <c r="O51" s="16"/>
      <c r="P51" s="16"/>
      <c r="Q51" s="16"/>
      <c r="R51" s="16"/>
      <c r="S51" s="16"/>
      <c r="T51" s="21" t="s">
        <v>28</v>
      </c>
    </row>
    <row r="52" spans="3:20" s="2" customFormat="1" ht="24" customHeight="1" x14ac:dyDescent="0.25">
      <c r="C52" s="1"/>
      <c r="D52" s="17" t="s">
        <v>117</v>
      </c>
      <c r="E52" s="18" t="s">
        <v>118</v>
      </c>
      <c r="F52" s="19" t="s">
        <v>27</v>
      </c>
      <c r="G52" s="19" t="s">
        <v>119</v>
      </c>
      <c r="H52" s="20">
        <f t="shared" si="1"/>
        <v>22.500999999999998</v>
      </c>
      <c r="I52" s="20">
        <f>I49-I51</f>
        <v>23.555</v>
      </c>
      <c r="J52" s="20">
        <f>J49-J51</f>
        <v>45.341999999999992</v>
      </c>
      <c r="K52" s="20">
        <f>K49-K51</f>
        <v>9.1410000000000053</v>
      </c>
      <c r="L52" s="20">
        <f>L49-L51</f>
        <v>-55.536999999999999</v>
      </c>
      <c r="M52" s="1"/>
      <c r="N52" s="16"/>
      <c r="O52" s="16"/>
      <c r="P52" s="16"/>
      <c r="Q52" s="16"/>
      <c r="R52" s="16"/>
      <c r="S52" s="16"/>
      <c r="T52" s="21" t="s">
        <v>28</v>
      </c>
    </row>
    <row r="53" spans="3:20" s="2" customFormat="1" ht="12" customHeight="1" x14ac:dyDescent="0.25">
      <c r="C53" s="1"/>
      <c r="D53" s="17" t="s">
        <v>120</v>
      </c>
      <c r="E53" s="18" t="s">
        <v>121</v>
      </c>
      <c r="F53" s="19" t="s">
        <v>27</v>
      </c>
      <c r="G53" s="19" t="s">
        <v>122</v>
      </c>
      <c r="H53" s="20">
        <f t="shared" si="1"/>
        <v>0</v>
      </c>
      <c r="I53" s="20">
        <f>SUM(I15,I29,I34)-SUM(I35,I46:I49)</f>
        <v>0</v>
      </c>
      <c r="J53" s="20">
        <f>SUM(J15,J29,J34)-SUM(J35,J46:J49)</f>
        <v>0</v>
      </c>
      <c r="K53" s="20">
        <f>SUM(K15,K29,K34)-SUM(K35,K46:K49)</f>
        <v>0</v>
      </c>
      <c r="L53" s="20">
        <f>SUM(L15,L29,L34)-SUM(L35,L46:L49)</f>
        <v>0</v>
      </c>
      <c r="M53" s="1"/>
      <c r="N53" s="16"/>
      <c r="O53" s="16"/>
      <c r="P53" s="16"/>
      <c r="Q53" s="16"/>
      <c r="R53" s="16"/>
      <c r="S53" s="16"/>
      <c r="T53" s="21" t="s">
        <v>28</v>
      </c>
    </row>
    <row r="54" spans="3:20" s="2" customFormat="1" ht="18" customHeight="1" x14ac:dyDescent="0.25">
      <c r="C54" s="1"/>
      <c r="D54" s="64" t="s">
        <v>123</v>
      </c>
      <c r="E54" s="65"/>
      <c r="F54" s="65"/>
      <c r="G54" s="13"/>
      <c r="H54" s="14"/>
      <c r="I54" s="14"/>
      <c r="J54" s="14"/>
      <c r="K54" s="14"/>
      <c r="L54" s="15"/>
      <c r="M54" s="1"/>
      <c r="N54" s="16"/>
      <c r="O54" s="16"/>
      <c r="P54" s="16"/>
      <c r="Q54" s="16"/>
      <c r="R54" s="16"/>
      <c r="S54" s="16"/>
      <c r="T54" s="16"/>
    </row>
    <row r="55" spans="3:20" s="2" customFormat="1" ht="12" customHeight="1" x14ac:dyDescent="0.25">
      <c r="C55" s="1"/>
      <c r="D55" s="17" t="s">
        <v>124</v>
      </c>
      <c r="E55" s="18" t="s">
        <v>26</v>
      </c>
      <c r="F55" s="19" t="s">
        <v>125</v>
      </c>
      <c r="G55" s="19" t="s">
        <v>126</v>
      </c>
      <c r="H55" s="20">
        <f>SUM(I55:L55)</f>
        <v>10.683397222222222</v>
      </c>
      <c r="I55" s="20">
        <f>SUM(I56,I57,I60,I63)</f>
        <v>1.479988888888889</v>
      </c>
      <c r="J55" s="20">
        <f>SUM(J56,J57,J60,J63)</f>
        <v>6.6968194444444444</v>
      </c>
      <c r="K55" s="20">
        <f>SUM(K56,K57,K60,K63)</f>
        <v>2.506588888888889</v>
      </c>
      <c r="L55" s="20">
        <f>SUM(L56,L57,L60,L63)</f>
        <v>0</v>
      </c>
      <c r="M55" s="1"/>
      <c r="N55" s="16"/>
      <c r="O55" s="16"/>
      <c r="P55" s="16"/>
      <c r="Q55" s="16"/>
      <c r="R55" s="16"/>
      <c r="S55" s="16"/>
      <c r="T55" s="21" t="s">
        <v>28</v>
      </c>
    </row>
    <row r="56" spans="3:20" s="2" customFormat="1" ht="12" customHeight="1" x14ac:dyDescent="0.25">
      <c r="C56" s="1"/>
      <c r="D56" s="44" t="s">
        <v>127</v>
      </c>
      <c r="E56" s="48" t="s">
        <v>30</v>
      </c>
      <c r="F56" s="54" t="s">
        <v>125</v>
      </c>
      <c r="G56" s="54" t="s">
        <v>128</v>
      </c>
      <c r="H56" s="20">
        <f>SUM(I56:L56)</f>
        <v>0</v>
      </c>
      <c r="I56" s="24"/>
      <c r="J56" s="24"/>
      <c r="K56" s="24"/>
      <c r="L56" s="24"/>
      <c r="M56" s="1"/>
      <c r="N56" s="16"/>
      <c r="O56" s="16"/>
      <c r="P56" s="16"/>
      <c r="Q56" s="16"/>
      <c r="R56" s="16"/>
      <c r="S56" s="16"/>
      <c r="T56" s="21" t="s">
        <v>28</v>
      </c>
    </row>
    <row r="57" spans="3:20" s="2" customFormat="1" ht="12" customHeight="1" x14ac:dyDescent="0.25">
      <c r="C57" s="1"/>
      <c r="D57" s="44" t="s">
        <v>129</v>
      </c>
      <c r="E57" s="48" t="s">
        <v>32</v>
      </c>
      <c r="F57" s="54" t="s">
        <v>125</v>
      </c>
      <c r="G57" s="54" t="s">
        <v>130</v>
      </c>
      <c r="H57" s="20">
        <f>SUM(I57:L57)</f>
        <v>0</v>
      </c>
      <c r="I57" s="20">
        <f>SUM(I58:I59)</f>
        <v>0</v>
      </c>
      <c r="J57" s="20">
        <f>SUM(J58:J59)</f>
        <v>0</v>
      </c>
      <c r="K57" s="20">
        <f>SUM(K58:K59)</f>
        <v>0</v>
      </c>
      <c r="L57" s="20">
        <f>SUM(L58:L59)</f>
        <v>0</v>
      </c>
      <c r="M57" s="1"/>
      <c r="N57" s="16"/>
      <c r="O57" s="16"/>
      <c r="P57" s="16"/>
      <c r="Q57" s="16"/>
      <c r="R57" s="16"/>
      <c r="S57" s="16"/>
      <c r="T57" s="21" t="s">
        <v>28</v>
      </c>
    </row>
    <row r="58" spans="3:20" s="2" customFormat="1" ht="12" hidden="1" customHeight="1" x14ac:dyDescent="0.25">
      <c r="C58" s="1"/>
      <c r="D58" s="47"/>
      <c r="E58" s="26"/>
      <c r="F58" s="46"/>
      <c r="G58" s="46"/>
      <c r="H58" s="28"/>
      <c r="I58" s="28"/>
      <c r="J58" s="28"/>
      <c r="K58" s="28"/>
      <c r="L58" s="29"/>
      <c r="M58" s="1"/>
      <c r="N58" s="21" t="s">
        <v>33</v>
      </c>
      <c r="O58" s="16"/>
      <c r="P58" s="16"/>
      <c r="Q58" s="16"/>
      <c r="R58" s="16"/>
      <c r="S58" s="16"/>
      <c r="T58" s="16"/>
    </row>
    <row r="59" spans="3:20" s="2" customFormat="1" ht="12" customHeight="1" x14ac:dyDescent="0.25">
      <c r="C59" s="1"/>
      <c r="D59" s="45"/>
      <c r="E59" s="26" t="s">
        <v>34</v>
      </c>
      <c r="F59" s="46"/>
      <c r="G59" s="46"/>
      <c r="H59" s="28"/>
      <c r="I59" s="28"/>
      <c r="J59" s="28"/>
      <c r="K59" s="28"/>
      <c r="L59" s="29"/>
      <c r="M59" s="1"/>
      <c r="N59" s="16"/>
      <c r="O59" s="16"/>
      <c r="P59" s="16"/>
      <c r="Q59" s="16"/>
      <c r="R59" s="16"/>
      <c r="S59" s="16"/>
      <c r="T59" s="31" t="s">
        <v>131</v>
      </c>
    </row>
    <row r="60" spans="3:20" s="2" customFormat="1" ht="12" customHeight="1" x14ac:dyDescent="0.25">
      <c r="C60" s="1"/>
      <c r="D60" s="44" t="s">
        <v>132</v>
      </c>
      <c r="E60" s="48" t="s">
        <v>37</v>
      </c>
      <c r="F60" s="54" t="s">
        <v>125</v>
      </c>
      <c r="G60" s="54" t="s">
        <v>133</v>
      </c>
      <c r="H60" s="20">
        <f>SUM(I60:L60)</f>
        <v>0</v>
      </c>
      <c r="I60" s="20">
        <f>SUM(I61:I62)</f>
        <v>0</v>
      </c>
      <c r="J60" s="20">
        <f>SUM(J61:J62)</f>
        <v>0</v>
      </c>
      <c r="K60" s="20">
        <f>SUM(K61:K62)</f>
        <v>0</v>
      </c>
      <c r="L60" s="20">
        <f>SUM(L61:L62)</f>
        <v>0</v>
      </c>
      <c r="M60" s="1"/>
      <c r="N60" s="16"/>
      <c r="O60" s="16"/>
      <c r="P60" s="16"/>
      <c r="Q60" s="16"/>
      <c r="R60" s="16"/>
      <c r="S60" s="16"/>
      <c r="T60" s="21" t="s">
        <v>28</v>
      </c>
    </row>
    <row r="61" spans="3:20" s="2" customFormat="1" ht="12" hidden="1" customHeight="1" x14ac:dyDescent="0.25">
      <c r="C61" s="1"/>
      <c r="D61" s="47"/>
      <c r="E61" s="26"/>
      <c r="F61" s="46"/>
      <c r="G61" s="46"/>
      <c r="H61" s="28"/>
      <c r="I61" s="28"/>
      <c r="J61" s="28"/>
      <c r="K61" s="28"/>
      <c r="L61" s="29"/>
      <c r="M61" s="1"/>
      <c r="N61" s="21" t="s">
        <v>33</v>
      </c>
      <c r="O61" s="16"/>
      <c r="P61" s="16"/>
      <c r="Q61" s="16"/>
      <c r="R61" s="16"/>
      <c r="S61" s="16"/>
      <c r="T61" s="16"/>
    </row>
    <row r="62" spans="3:20" s="2" customFormat="1" ht="12" customHeight="1" x14ac:dyDescent="0.25">
      <c r="C62" s="1"/>
      <c r="D62" s="45"/>
      <c r="E62" s="26" t="s">
        <v>34</v>
      </c>
      <c r="F62" s="46"/>
      <c r="G62" s="46"/>
      <c r="H62" s="28"/>
      <c r="I62" s="28"/>
      <c r="J62" s="28"/>
      <c r="K62" s="28"/>
      <c r="L62" s="29"/>
      <c r="M62" s="1"/>
      <c r="N62" s="16"/>
      <c r="O62" s="16"/>
      <c r="P62" s="16"/>
      <c r="Q62" s="16"/>
      <c r="R62" s="16"/>
      <c r="S62" s="16"/>
      <c r="T62" s="31" t="s">
        <v>134</v>
      </c>
    </row>
    <row r="63" spans="3:20" s="2" customFormat="1" ht="12" customHeight="1" x14ac:dyDescent="0.25">
      <c r="C63" s="1"/>
      <c r="D63" s="44" t="s">
        <v>135</v>
      </c>
      <c r="E63" s="48" t="s">
        <v>41</v>
      </c>
      <c r="F63" s="54" t="s">
        <v>125</v>
      </c>
      <c r="G63" s="54" t="s">
        <v>136</v>
      </c>
      <c r="H63" s="20">
        <f>SUM(I63:L63)</f>
        <v>10.683397222222222</v>
      </c>
      <c r="I63" s="20">
        <f>SUM(I64:I68)</f>
        <v>1.479988888888889</v>
      </c>
      <c r="J63" s="20">
        <f>SUM(J64:J68)</f>
        <v>6.6968194444444444</v>
      </c>
      <c r="K63" s="20">
        <f>SUM(K64:K68)</f>
        <v>2.506588888888889</v>
      </c>
      <c r="L63" s="20">
        <f>SUM(L64:L68)</f>
        <v>0</v>
      </c>
      <c r="M63" s="1"/>
      <c r="N63" s="16"/>
      <c r="O63" s="16"/>
      <c r="P63" s="16"/>
      <c r="Q63" s="16"/>
      <c r="R63" s="16"/>
      <c r="S63" s="16"/>
      <c r="T63" s="21" t="s">
        <v>28</v>
      </c>
    </row>
    <row r="64" spans="3:20" s="2" customFormat="1" ht="12" hidden="1" customHeight="1" x14ac:dyDescent="0.25">
      <c r="C64" s="1"/>
      <c r="D64" s="47"/>
      <c r="E64" s="26"/>
      <c r="F64" s="46"/>
      <c r="G64" s="46"/>
      <c r="H64" s="28"/>
      <c r="I64" s="28"/>
      <c r="J64" s="28"/>
      <c r="K64" s="28"/>
      <c r="L64" s="29"/>
      <c r="M64" s="1"/>
      <c r="N64" s="21" t="s">
        <v>33</v>
      </c>
      <c r="O64" s="16"/>
      <c r="P64" s="16"/>
      <c r="Q64" s="16"/>
      <c r="R64" s="16"/>
      <c r="S64" s="16"/>
      <c r="T64" s="16"/>
    </row>
    <row r="65" spans="3:20" s="1" customFormat="1" ht="12" customHeight="1" x14ac:dyDescent="0.15">
      <c r="C65" s="32" t="s">
        <v>43</v>
      </c>
      <c r="D65" s="44" t="str">
        <f>"12.4."&amp;N65</f>
        <v>12.4.1</v>
      </c>
      <c r="E65" s="52" t="s">
        <v>44</v>
      </c>
      <c r="F65" s="54" t="s">
        <v>125</v>
      </c>
      <c r="G65" s="54" t="s">
        <v>136</v>
      </c>
      <c r="H65" s="20">
        <f>SUM(I65:L65)</f>
        <v>10.030309722222222</v>
      </c>
      <c r="I65" s="24">
        <f>I25/720</f>
        <v>1.479988888888889</v>
      </c>
      <c r="J65" s="24">
        <f>J25/720</f>
        <v>6.6968194444444444</v>
      </c>
      <c r="K65" s="24">
        <f>K25/720</f>
        <v>1.8535013888888889</v>
      </c>
      <c r="L65" s="24"/>
      <c r="N65" s="21" t="s">
        <v>25</v>
      </c>
      <c r="O65" s="34" t="s">
        <v>44</v>
      </c>
      <c r="P65" s="34" t="s">
        <v>45</v>
      </c>
      <c r="Q65" s="34" t="s">
        <v>46</v>
      </c>
      <c r="R65" s="34" t="s">
        <v>47</v>
      </c>
      <c r="S65" s="21" t="s">
        <v>48</v>
      </c>
      <c r="T65" s="21" t="s">
        <v>137</v>
      </c>
    </row>
    <row r="66" spans="3:20" s="1" customFormat="1" ht="12" customHeight="1" x14ac:dyDescent="0.15">
      <c r="C66" s="32" t="s">
        <v>43</v>
      </c>
      <c r="D66" s="44" t="str">
        <f>"12.4."&amp;N66</f>
        <v>12.4.2</v>
      </c>
      <c r="E66" s="52" t="s">
        <v>50</v>
      </c>
      <c r="F66" s="54" t="s">
        <v>125</v>
      </c>
      <c r="G66" s="54" t="s">
        <v>136</v>
      </c>
      <c r="H66" s="20">
        <f>SUM(I66:L66)</f>
        <v>0.48317222222222223</v>
      </c>
      <c r="I66" s="24"/>
      <c r="J66" s="24"/>
      <c r="K66" s="24">
        <f>K26/720</f>
        <v>0.48317222222222223</v>
      </c>
      <c r="L66" s="24"/>
      <c r="N66" s="21" t="s">
        <v>51</v>
      </c>
      <c r="O66" s="34" t="s">
        <v>50</v>
      </c>
      <c r="P66" s="34" t="s">
        <v>52</v>
      </c>
      <c r="Q66" s="34" t="s">
        <v>53</v>
      </c>
      <c r="R66" s="34" t="s">
        <v>47</v>
      </c>
      <c r="S66" s="21" t="s">
        <v>48</v>
      </c>
      <c r="T66" s="21" t="s">
        <v>137</v>
      </c>
    </row>
    <row r="67" spans="3:20" s="1" customFormat="1" ht="12" customHeight="1" x14ac:dyDescent="0.15">
      <c r="C67" s="32" t="s">
        <v>43</v>
      </c>
      <c r="D67" s="44" t="str">
        <f>"12.4."&amp;N67</f>
        <v>12.4.3</v>
      </c>
      <c r="E67" s="52" t="s">
        <v>54</v>
      </c>
      <c r="F67" s="54" t="s">
        <v>125</v>
      </c>
      <c r="G67" s="54" t="s">
        <v>136</v>
      </c>
      <c r="H67" s="20">
        <f>SUM(I67:L67)</f>
        <v>0.16991527777777776</v>
      </c>
      <c r="I67" s="24"/>
      <c r="J67" s="24"/>
      <c r="K67" s="24">
        <f>K27/720</f>
        <v>0.16991527777777776</v>
      </c>
      <c r="L67" s="24"/>
      <c r="N67" s="21" t="s">
        <v>55</v>
      </c>
      <c r="O67" s="34" t="s">
        <v>54</v>
      </c>
      <c r="P67" s="34" t="s">
        <v>56</v>
      </c>
      <c r="Q67" s="34" t="s">
        <v>57</v>
      </c>
      <c r="R67" s="34" t="s">
        <v>58</v>
      </c>
      <c r="S67" s="21" t="s">
        <v>48</v>
      </c>
      <c r="T67" s="21" t="s">
        <v>137</v>
      </c>
    </row>
    <row r="68" spans="3:20" s="2" customFormat="1" ht="12" customHeight="1" x14ac:dyDescent="0.25">
      <c r="C68" s="1"/>
      <c r="D68" s="45"/>
      <c r="E68" s="26" t="s">
        <v>34</v>
      </c>
      <c r="F68" s="46"/>
      <c r="G68" s="46"/>
      <c r="H68" s="28"/>
      <c r="I68" s="28"/>
      <c r="J68" s="28"/>
      <c r="K68" s="28"/>
      <c r="L68" s="29"/>
      <c r="M68" s="1"/>
      <c r="N68" s="16"/>
      <c r="O68" s="16"/>
      <c r="P68" s="16"/>
      <c r="Q68" s="16"/>
      <c r="R68" s="16"/>
      <c r="S68" s="16"/>
      <c r="T68" s="31" t="s">
        <v>138</v>
      </c>
    </row>
    <row r="69" spans="3:20" s="2" customFormat="1" ht="12" customHeight="1" x14ac:dyDescent="0.25">
      <c r="C69" s="1"/>
      <c r="D69" s="17" t="s">
        <v>139</v>
      </c>
      <c r="E69" s="18" t="s">
        <v>60</v>
      </c>
      <c r="F69" s="19" t="s">
        <v>125</v>
      </c>
      <c r="G69" s="19" t="s">
        <v>140</v>
      </c>
      <c r="H69" s="20">
        <f t="shared" ref="H69:H81" si="2">SUM(I69:L69)</f>
        <v>4.127938888888889</v>
      </c>
      <c r="I69" s="20">
        <f>SUM(I71,I72,I73)</f>
        <v>0</v>
      </c>
      <c r="J69" s="20">
        <f>SUM(J70,J72,J73)</f>
        <v>0</v>
      </c>
      <c r="K69" s="20">
        <f>SUM(K70,K71,K73)</f>
        <v>2.6586916666666669</v>
      </c>
      <c r="L69" s="20">
        <f>SUM(L70,L71,L72)</f>
        <v>1.4692472222222224</v>
      </c>
      <c r="M69" s="1"/>
      <c r="N69" s="16"/>
      <c r="O69" s="16"/>
      <c r="P69" s="16"/>
      <c r="Q69" s="16"/>
      <c r="R69" s="16"/>
      <c r="S69" s="16"/>
      <c r="T69" s="21" t="s">
        <v>28</v>
      </c>
    </row>
    <row r="70" spans="3:20" s="2" customFormat="1" ht="12" customHeight="1" x14ac:dyDescent="0.25">
      <c r="C70" s="1"/>
      <c r="D70" s="44" t="s">
        <v>141</v>
      </c>
      <c r="E70" s="48" t="s">
        <v>20</v>
      </c>
      <c r="F70" s="54" t="s">
        <v>125</v>
      </c>
      <c r="G70" s="54" t="s">
        <v>142</v>
      </c>
      <c r="H70" s="20">
        <f t="shared" si="2"/>
        <v>1.4472736111111111</v>
      </c>
      <c r="I70" s="35"/>
      <c r="J70" s="24"/>
      <c r="K70" s="24">
        <f>K30/720</f>
        <v>1.4472736111111111</v>
      </c>
      <c r="L70" s="24"/>
      <c r="M70" s="1"/>
      <c r="N70" s="16"/>
      <c r="O70" s="16"/>
      <c r="P70" s="16"/>
      <c r="Q70" s="16"/>
      <c r="R70" s="16"/>
      <c r="S70" s="16"/>
      <c r="T70" s="21" t="s">
        <v>28</v>
      </c>
    </row>
    <row r="71" spans="3:20" s="2" customFormat="1" ht="12" customHeight="1" x14ac:dyDescent="0.25">
      <c r="C71" s="1"/>
      <c r="D71" s="44" t="s">
        <v>143</v>
      </c>
      <c r="E71" s="48" t="s">
        <v>21</v>
      </c>
      <c r="F71" s="54" t="s">
        <v>125</v>
      </c>
      <c r="G71" s="54" t="s">
        <v>144</v>
      </c>
      <c r="H71" s="20">
        <f t="shared" si="2"/>
        <v>1.2114180555555556</v>
      </c>
      <c r="I71" s="24"/>
      <c r="J71" s="35"/>
      <c r="K71" s="24">
        <f>K31/720</f>
        <v>1.2114180555555556</v>
      </c>
      <c r="L71" s="24"/>
      <c r="M71" s="1"/>
      <c r="N71" s="16"/>
      <c r="O71" s="16"/>
      <c r="P71" s="16"/>
      <c r="Q71" s="16"/>
      <c r="R71" s="16"/>
      <c r="S71" s="16"/>
      <c r="T71" s="21" t="s">
        <v>28</v>
      </c>
    </row>
    <row r="72" spans="3:20" s="2" customFormat="1" ht="12" customHeight="1" x14ac:dyDescent="0.25">
      <c r="C72" s="1"/>
      <c r="D72" s="44" t="s">
        <v>145</v>
      </c>
      <c r="E72" s="48" t="s">
        <v>22</v>
      </c>
      <c r="F72" s="54" t="s">
        <v>125</v>
      </c>
      <c r="G72" s="54" t="s">
        <v>146</v>
      </c>
      <c r="H72" s="20">
        <f t="shared" si="2"/>
        <v>1.4692472222222224</v>
      </c>
      <c r="I72" s="24"/>
      <c r="J72" s="24"/>
      <c r="K72" s="35"/>
      <c r="L72" s="24">
        <f>L32/720</f>
        <v>1.4692472222222224</v>
      </c>
      <c r="M72" s="1"/>
      <c r="N72" s="16"/>
      <c r="O72" s="16"/>
      <c r="P72" s="16"/>
      <c r="Q72" s="16"/>
      <c r="R72" s="16"/>
      <c r="S72" s="16"/>
      <c r="T72" s="21" t="s">
        <v>28</v>
      </c>
    </row>
    <row r="73" spans="3:20" s="2" customFormat="1" ht="12" customHeight="1" x14ac:dyDescent="0.25">
      <c r="C73" s="1"/>
      <c r="D73" s="44" t="s">
        <v>147</v>
      </c>
      <c r="E73" s="48" t="s">
        <v>69</v>
      </c>
      <c r="F73" s="54" t="s">
        <v>125</v>
      </c>
      <c r="G73" s="54" t="s">
        <v>148</v>
      </c>
      <c r="H73" s="20">
        <f t="shared" si="2"/>
        <v>0</v>
      </c>
      <c r="I73" s="24"/>
      <c r="J73" s="24"/>
      <c r="K73" s="24"/>
      <c r="L73" s="35"/>
      <c r="M73" s="1"/>
      <c r="N73" s="16"/>
      <c r="O73" s="16"/>
      <c r="P73" s="16"/>
      <c r="Q73" s="16"/>
      <c r="R73" s="16"/>
      <c r="S73" s="16"/>
      <c r="T73" s="21" t="s">
        <v>28</v>
      </c>
    </row>
    <row r="74" spans="3:20" s="2" customFormat="1" ht="12" customHeight="1" x14ac:dyDescent="0.25">
      <c r="C74" s="1"/>
      <c r="D74" s="17" t="s">
        <v>149</v>
      </c>
      <c r="E74" s="18" t="s">
        <v>71</v>
      </c>
      <c r="F74" s="19" t="s">
        <v>125</v>
      </c>
      <c r="G74" s="19" t="s">
        <v>150</v>
      </c>
      <c r="H74" s="20">
        <f t="shared" si="2"/>
        <v>0</v>
      </c>
      <c r="I74" s="24"/>
      <c r="J74" s="24"/>
      <c r="K74" s="24"/>
      <c r="L74" s="24"/>
      <c r="M74" s="1"/>
      <c r="N74" s="16"/>
      <c r="O74" s="16"/>
      <c r="P74" s="16"/>
      <c r="Q74" s="16"/>
      <c r="R74" s="16"/>
      <c r="S74" s="16"/>
      <c r="T74" s="21" t="s">
        <v>28</v>
      </c>
    </row>
    <row r="75" spans="3:20" s="2" customFormat="1" ht="12" customHeight="1" x14ac:dyDescent="0.25">
      <c r="C75" s="1"/>
      <c r="D75" s="17" t="s">
        <v>151</v>
      </c>
      <c r="E75" s="18" t="s">
        <v>74</v>
      </c>
      <c r="F75" s="19" t="s">
        <v>125</v>
      </c>
      <c r="G75" s="19" t="s">
        <v>152</v>
      </c>
      <c r="H75" s="20">
        <f t="shared" si="2"/>
        <v>10.415629166666665</v>
      </c>
      <c r="I75" s="20">
        <f>SUM(I76,I78,I81,I85)</f>
        <v>0</v>
      </c>
      <c r="J75" s="20">
        <f>SUM(J76,J78,J81,J85)</f>
        <v>5.3691624999999998</v>
      </c>
      <c r="K75" s="20">
        <f>SUM(K76,K78,K81,K85)</f>
        <v>3.5785138888888883</v>
      </c>
      <c r="L75" s="20">
        <f>SUM(L76,L78,L81,L85)</f>
        <v>1.4679527777777777</v>
      </c>
      <c r="M75" s="1"/>
      <c r="N75" s="16"/>
      <c r="O75" s="16"/>
      <c r="P75" s="16"/>
      <c r="Q75" s="16"/>
      <c r="R75" s="16"/>
      <c r="S75" s="16"/>
      <c r="T75" s="21" t="s">
        <v>28</v>
      </c>
    </row>
    <row r="76" spans="3:20" s="2" customFormat="1" ht="24" customHeight="1" x14ac:dyDescent="0.25">
      <c r="C76" s="1"/>
      <c r="D76" s="44" t="s">
        <v>153</v>
      </c>
      <c r="E76" s="48" t="s">
        <v>77</v>
      </c>
      <c r="F76" s="54" t="s">
        <v>125</v>
      </c>
      <c r="G76" s="54" t="s">
        <v>154</v>
      </c>
      <c r="H76" s="20">
        <f t="shared" si="2"/>
        <v>0</v>
      </c>
      <c r="I76" s="24"/>
      <c r="J76" s="24"/>
      <c r="K76" s="24"/>
      <c r="L76" s="24"/>
      <c r="M76" s="1"/>
      <c r="N76" s="16"/>
      <c r="O76" s="16"/>
      <c r="P76" s="16"/>
      <c r="Q76" s="16"/>
      <c r="R76" s="16"/>
      <c r="S76" s="16"/>
      <c r="T76" s="21" t="s">
        <v>28</v>
      </c>
    </row>
    <row r="77" spans="3:20" s="2" customFormat="1" ht="12" customHeight="1" x14ac:dyDescent="0.25">
      <c r="C77" s="1"/>
      <c r="D77" s="44" t="s">
        <v>155</v>
      </c>
      <c r="E77" s="49" t="s">
        <v>80</v>
      </c>
      <c r="F77" s="54" t="s">
        <v>125</v>
      </c>
      <c r="G77" s="54" t="s">
        <v>156</v>
      </c>
      <c r="H77" s="20">
        <f t="shared" si="2"/>
        <v>0</v>
      </c>
      <c r="I77" s="24"/>
      <c r="J77" s="24"/>
      <c r="K77" s="24"/>
      <c r="L77" s="24"/>
      <c r="M77" s="1"/>
      <c r="N77" s="16"/>
      <c r="O77" s="16"/>
      <c r="P77" s="16"/>
      <c r="Q77" s="16"/>
      <c r="R77" s="16"/>
      <c r="S77" s="16"/>
      <c r="T77" s="21" t="s">
        <v>28</v>
      </c>
    </row>
    <row r="78" spans="3:20" s="2" customFormat="1" ht="12" customHeight="1" x14ac:dyDescent="0.25">
      <c r="C78" s="1"/>
      <c r="D78" s="44" t="s">
        <v>157</v>
      </c>
      <c r="E78" s="48" t="s">
        <v>83</v>
      </c>
      <c r="F78" s="54" t="s">
        <v>125</v>
      </c>
      <c r="G78" s="54" t="s">
        <v>158</v>
      </c>
      <c r="H78" s="20">
        <f t="shared" si="2"/>
        <v>7.248530555555555</v>
      </c>
      <c r="I78" s="24">
        <f>I38/720</f>
        <v>0</v>
      </c>
      <c r="J78" s="24">
        <f>J38/720</f>
        <v>2.2020638888888886</v>
      </c>
      <c r="K78" s="24">
        <f>K38/720</f>
        <v>3.5785138888888883</v>
      </c>
      <c r="L78" s="24">
        <f>L38/720</f>
        <v>1.4679527777777777</v>
      </c>
      <c r="M78" s="1"/>
      <c r="N78" s="16"/>
      <c r="O78" s="16"/>
      <c r="P78" s="16"/>
      <c r="Q78" s="16"/>
      <c r="R78" s="16"/>
      <c r="S78" s="16"/>
      <c r="T78" s="21" t="s">
        <v>28</v>
      </c>
    </row>
    <row r="79" spans="3:20" s="2" customFormat="1" ht="12" customHeight="1" x14ac:dyDescent="0.25">
      <c r="C79" s="1"/>
      <c r="D79" s="44" t="s">
        <v>159</v>
      </c>
      <c r="E79" s="49" t="s">
        <v>86</v>
      </c>
      <c r="F79" s="54" t="s">
        <v>125</v>
      </c>
      <c r="G79" s="54" t="s">
        <v>160</v>
      </c>
      <c r="H79" s="20">
        <f t="shared" si="2"/>
        <v>0</v>
      </c>
      <c r="I79" s="24"/>
      <c r="J79" s="24"/>
      <c r="K79" s="24"/>
      <c r="L79" s="24"/>
      <c r="M79" s="1"/>
      <c r="N79" s="16"/>
      <c r="O79" s="16"/>
      <c r="P79" s="16"/>
      <c r="Q79" s="16"/>
      <c r="R79" s="16"/>
      <c r="S79" s="16"/>
      <c r="T79" s="21" t="s">
        <v>28</v>
      </c>
    </row>
    <row r="80" spans="3:20" s="2" customFormat="1" ht="12" customHeight="1" x14ac:dyDescent="0.25">
      <c r="C80" s="1"/>
      <c r="D80" s="44" t="s">
        <v>161</v>
      </c>
      <c r="E80" s="50" t="s">
        <v>89</v>
      </c>
      <c r="F80" s="54" t="s">
        <v>125</v>
      </c>
      <c r="G80" s="54" t="s">
        <v>162</v>
      </c>
      <c r="H80" s="20">
        <f t="shared" si="2"/>
        <v>0</v>
      </c>
      <c r="I80" s="24"/>
      <c r="J80" s="24"/>
      <c r="K80" s="24"/>
      <c r="L80" s="24"/>
      <c r="M80" s="1"/>
      <c r="N80" s="16"/>
      <c r="O80" s="16"/>
      <c r="P80" s="16"/>
      <c r="Q80" s="16"/>
      <c r="R80" s="16"/>
      <c r="S80" s="16"/>
      <c r="T80" s="21" t="s">
        <v>28</v>
      </c>
    </row>
    <row r="81" spans="3:20" s="2" customFormat="1" ht="12" customHeight="1" x14ac:dyDescent="0.25">
      <c r="C81" s="1"/>
      <c r="D81" s="44" t="s">
        <v>163</v>
      </c>
      <c r="E81" s="48" t="s">
        <v>92</v>
      </c>
      <c r="F81" s="54" t="s">
        <v>125</v>
      </c>
      <c r="G81" s="54" t="s">
        <v>164</v>
      </c>
      <c r="H81" s="20">
        <f t="shared" si="2"/>
        <v>3.1670986111111112</v>
      </c>
      <c r="I81" s="20">
        <f>SUM(I82:I84)</f>
        <v>0</v>
      </c>
      <c r="J81" s="20">
        <f>SUM(J82:J84)</f>
        <v>3.1670986111111112</v>
      </c>
      <c r="K81" s="20">
        <f>SUM(K82:K84)</f>
        <v>0</v>
      </c>
      <c r="L81" s="20">
        <f>SUM(L82:L84)</f>
        <v>0</v>
      </c>
      <c r="M81" s="1"/>
      <c r="N81" s="16"/>
      <c r="O81" s="16"/>
      <c r="P81" s="16"/>
      <c r="Q81" s="16"/>
      <c r="R81" s="16"/>
      <c r="S81" s="16"/>
      <c r="T81" s="21" t="s">
        <v>28</v>
      </c>
    </row>
    <row r="82" spans="3:20" s="2" customFormat="1" ht="12" hidden="1" customHeight="1" x14ac:dyDescent="0.25">
      <c r="C82" s="1"/>
      <c r="D82" s="47"/>
      <c r="E82" s="26"/>
      <c r="F82" s="46"/>
      <c r="G82" s="46"/>
      <c r="H82" s="28"/>
      <c r="I82" s="28"/>
      <c r="J82" s="28"/>
      <c r="K82" s="28"/>
      <c r="L82" s="29"/>
      <c r="M82" s="1"/>
      <c r="N82" s="21" t="s">
        <v>33</v>
      </c>
      <c r="O82" s="16"/>
      <c r="P82" s="16"/>
      <c r="Q82" s="16"/>
      <c r="R82" s="16"/>
      <c r="S82" s="16"/>
      <c r="T82" s="16"/>
    </row>
    <row r="83" spans="3:20" s="1" customFormat="1" ht="12" customHeight="1" x14ac:dyDescent="0.15">
      <c r="C83" s="32" t="s">
        <v>43</v>
      </c>
      <c r="D83" s="44" t="str">
        <f>"15.3."&amp;N83</f>
        <v>15.3.1</v>
      </c>
      <c r="E83" s="52" t="s">
        <v>50</v>
      </c>
      <c r="F83" s="54" t="s">
        <v>125</v>
      </c>
      <c r="G83" s="54" t="s">
        <v>164</v>
      </c>
      <c r="H83" s="20">
        <f>SUM(I83:L83)</f>
        <v>3.1670986111111112</v>
      </c>
      <c r="I83" s="24"/>
      <c r="J83" s="24">
        <f>J43/720</f>
        <v>3.1670986111111112</v>
      </c>
      <c r="K83" s="24"/>
      <c r="L83" s="24"/>
      <c r="N83" s="21" t="s">
        <v>25</v>
      </c>
      <c r="O83" s="34" t="s">
        <v>50</v>
      </c>
      <c r="P83" s="34" t="s">
        <v>52</v>
      </c>
      <c r="Q83" s="34" t="s">
        <v>53</v>
      </c>
      <c r="R83" s="34" t="s">
        <v>47</v>
      </c>
      <c r="S83" s="21" t="s">
        <v>48</v>
      </c>
      <c r="T83" s="21" t="s">
        <v>165</v>
      </c>
    </row>
    <row r="84" spans="3:20" s="2" customFormat="1" ht="12" customHeight="1" x14ac:dyDescent="0.25">
      <c r="C84" s="1"/>
      <c r="D84" s="45"/>
      <c r="E84" s="26" t="s">
        <v>34</v>
      </c>
      <c r="F84" s="46"/>
      <c r="G84" s="46"/>
      <c r="H84" s="28"/>
      <c r="I84" s="28"/>
      <c r="J84" s="28"/>
      <c r="K84" s="28"/>
      <c r="L84" s="29"/>
      <c r="M84" s="1"/>
      <c r="N84" s="16"/>
      <c r="O84" s="16"/>
      <c r="P84" s="16"/>
      <c r="Q84" s="16"/>
      <c r="R84" s="16"/>
      <c r="S84" s="16"/>
      <c r="T84" s="31" t="s">
        <v>166</v>
      </c>
    </row>
    <row r="85" spans="3:20" s="2" customFormat="1" ht="12" customHeight="1" x14ac:dyDescent="0.25">
      <c r="C85" s="1"/>
      <c r="D85" s="44" t="s">
        <v>167</v>
      </c>
      <c r="E85" s="48" t="s">
        <v>97</v>
      </c>
      <c r="F85" s="54" t="s">
        <v>125</v>
      </c>
      <c r="G85" s="54" t="s">
        <v>168</v>
      </c>
      <c r="H85" s="20">
        <f t="shared" ref="H85:H93" si="3">SUM(I85:L85)</f>
        <v>0</v>
      </c>
      <c r="I85" s="24"/>
      <c r="J85" s="24"/>
      <c r="K85" s="24"/>
      <c r="L85" s="24"/>
      <c r="M85" s="1"/>
      <c r="N85" s="16"/>
      <c r="O85" s="16"/>
      <c r="P85" s="16"/>
      <c r="Q85" s="16"/>
      <c r="R85" s="16"/>
      <c r="S85" s="16"/>
      <c r="T85" s="21" t="s">
        <v>28</v>
      </c>
    </row>
    <row r="86" spans="3:20" s="2" customFormat="1" ht="12" customHeight="1" x14ac:dyDescent="0.25">
      <c r="C86" s="1"/>
      <c r="D86" s="17" t="s">
        <v>169</v>
      </c>
      <c r="E86" s="18" t="s">
        <v>100</v>
      </c>
      <c r="F86" s="19" t="s">
        <v>125</v>
      </c>
      <c r="G86" s="19" t="s">
        <v>170</v>
      </c>
      <c r="H86" s="20">
        <f t="shared" si="3"/>
        <v>4.127938888888889</v>
      </c>
      <c r="I86" s="24">
        <f>I46/720</f>
        <v>1.4472736111111111</v>
      </c>
      <c r="J86" s="24">
        <f>J46/720</f>
        <v>1.2114180555555556</v>
      </c>
      <c r="K86" s="24">
        <f>K46/720</f>
        <v>1.4692472222222224</v>
      </c>
      <c r="L86" s="24">
        <f>L46/720</f>
        <v>3.384638248683637E-16</v>
      </c>
      <c r="M86" s="1"/>
      <c r="N86" s="16"/>
      <c r="O86" s="16"/>
      <c r="P86" s="16"/>
      <c r="Q86" s="16"/>
      <c r="R86" s="16"/>
      <c r="S86" s="16"/>
      <c r="T86" s="21" t="s">
        <v>28</v>
      </c>
    </row>
    <row r="87" spans="3:20" s="2" customFormat="1" ht="12" customHeight="1" x14ac:dyDescent="0.25">
      <c r="C87" s="1"/>
      <c r="D87" s="17" t="s">
        <v>171</v>
      </c>
      <c r="E87" s="18" t="s">
        <v>103</v>
      </c>
      <c r="F87" s="19" t="s">
        <v>125</v>
      </c>
      <c r="G87" s="19" t="s">
        <v>172</v>
      </c>
      <c r="H87" s="20">
        <f t="shared" si="3"/>
        <v>0</v>
      </c>
      <c r="I87" s="24"/>
      <c r="J87" s="24"/>
      <c r="K87" s="24"/>
      <c r="L87" s="24"/>
      <c r="M87" s="1"/>
      <c r="N87" s="16"/>
      <c r="O87" s="16"/>
      <c r="P87" s="16"/>
      <c r="Q87" s="16"/>
      <c r="R87" s="16"/>
      <c r="S87" s="16"/>
      <c r="T87" s="21" t="s">
        <v>28</v>
      </c>
    </row>
    <row r="88" spans="3:20" s="2" customFormat="1" ht="12" customHeight="1" x14ac:dyDescent="0.25">
      <c r="C88" s="1"/>
      <c r="D88" s="17" t="s">
        <v>173</v>
      </c>
      <c r="E88" s="18" t="s">
        <v>106</v>
      </c>
      <c r="F88" s="19" t="s">
        <v>125</v>
      </c>
      <c r="G88" s="19" t="s">
        <v>174</v>
      </c>
      <c r="H88" s="20">
        <f t="shared" si="3"/>
        <v>0</v>
      </c>
      <c r="I88" s="24"/>
      <c r="J88" s="24"/>
      <c r="K88" s="24"/>
      <c r="L88" s="24"/>
      <c r="M88" s="1"/>
      <c r="N88" s="16"/>
      <c r="O88" s="16"/>
      <c r="P88" s="16"/>
      <c r="Q88" s="16"/>
      <c r="R88" s="16"/>
      <c r="S88" s="16"/>
      <c r="T88" s="21" t="s">
        <v>28</v>
      </c>
    </row>
    <row r="89" spans="3:20" s="2" customFormat="1" ht="12" customHeight="1" x14ac:dyDescent="0.25">
      <c r="C89" s="1"/>
      <c r="D89" s="17" t="s">
        <v>175</v>
      </c>
      <c r="E89" s="18" t="s">
        <v>109</v>
      </c>
      <c r="F89" s="19" t="s">
        <v>125</v>
      </c>
      <c r="G89" s="19" t="s">
        <v>176</v>
      </c>
      <c r="H89" s="20">
        <f t="shared" si="3"/>
        <v>0.26776805555555555</v>
      </c>
      <c r="I89" s="24">
        <f>I49/720</f>
        <v>3.2715277777777781E-2</v>
      </c>
      <c r="J89" s="24">
        <f>J49/720</f>
        <v>0.11623888888888888</v>
      </c>
      <c r="K89" s="24">
        <f>K49/720</f>
        <v>0.11751944444444445</v>
      </c>
      <c r="L89" s="24">
        <f>L49/720</f>
        <v>1.2944444444444444E-3</v>
      </c>
      <c r="M89" s="1"/>
      <c r="N89" s="16"/>
      <c r="O89" s="16"/>
      <c r="P89" s="16"/>
      <c r="Q89" s="16"/>
      <c r="R89" s="16"/>
      <c r="S89" s="16"/>
      <c r="T89" s="21" t="s">
        <v>28</v>
      </c>
    </row>
    <row r="90" spans="3:20" s="2" customFormat="1" ht="12" customHeight="1" x14ac:dyDescent="0.25">
      <c r="C90" s="1"/>
      <c r="D90" s="44" t="s">
        <v>177</v>
      </c>
      <c r="E90" s="48" t="s">
        <v>178</v>
      </c>
      <c r="F90" s="54" t="s">
        <v>125</v>
      </c>
      <c r="G90" s="54" t="s">
        <v>179</v>
      </c>
      <c r="H90" s="20">
        <f t="shared" si="3"/>
        <v>0</v>
      </c>
      <c r="I90" s="24"/>
      <c r="J90" s="24"/>
      <c r="K90" s="24"/>
      <c r="L90" s="24"/>
      <c r="M90" s="1"/>
      <c r="N90" s="16"/>
      <c r="O90" s="16"/>
      <c r="P90" s="16"/>
      <c r="Q90" s="16"/>
      <c r="R90" s="16"/>
      <c r="S90" s="16"/>
      <c r="T90" s="21" t="s">
        <v>28</v>
      </c>
    </row>
    <row r="91" spans="3:20" s="2" customFormat="1" ht="12" customHeight="1" x14ac:dyDescent="0.25">
      <c r="C91" s="1"/>
      <c r="D91" s="17" t="s">
        <v>180</v>
      </c>
      <c r="E91" s="18" t="s">
        <v>115</v>
      </c>
      <c r="F91" s="19" t="s">
        <v>125</v>
      </c>
      <c r="G91" s="19" t="s">
        <v>181</v>
      </c>
      <c r="H91" s="20">
        <f t="shared" si="3"/>
        <v>0.23651666666666665</v>
      </c>
      <c r="I91" s="24"/>
      <c r="J91" s="24">
        <f>J51/720</f>
        <v>5.3263888888888888E-2</v>
      </c>
      <c r="K91" s="24">
        <f>K51/720</f>
        <v>0.1048236111111111</v>
      </c>
      <c r="L91" s="24">
        <f>L51/720</f>
        <v>7.8429166666666675E-2</v>
      </c>
      <c r="M91" s="1"/>
      <c r="N91" s="16"/>
      <c r="O91" s="16"/>
      <c r="P91" s="16"/>
      <c r="Q91" s="16"/>
      <c r="R91" s="16"/>
      <c r="S91" s="16"/>
      <c r="T91" s="21" t="s">
        <v>28</v>
      </c>
    </row>
    <row r="92" spans="3:20" s="2" customFormat="1" ht="24" customHeight="1" x14ac:dyDescent="0.25">
      <c r="C92" s="1"/>
      <c r="D92" s="17" t="s">
        <v>182</v>
      </c>
      <c r="E92" s="18" t="s">
        <v>118</v>
      </c>
      <c r="F92" s="19" t="s">
        <v>125</v>
      </c>
      <c r="G92" s="19" t="s">
        <v>183</v>
      </c>
      <c r="H92" s="20">
        <f t="shared" si="3"/>
        <v>3.1251388888888898E-2</v>
      </c>
      <c r="I92" s="20">
        <f>I89-I91</f>
        <v>3.2715277777777781E-2</v>
      </c>
      <c r="J92" s="20">
        <f>J89-J91</f>
        <v>6.2974999999999989E-2</v>
      </c>
      <c r="K92" s="20">
        <f>K89-K91</f>
        <v>1.2695833333333351E-2</v>
      </c>
      <c r="L92" s="20">
        <f>L89-L91</f>
        <v>-7.713472222222223E-2</v>
      </c>
      <c r="M92" s="1"/>
      <c r="N92" s="16"/>
      <c r="O92" s="16"/>
      <c r="P92" s="16"/>
      <c r="Q92" s="16"/>
      <c r="R92" s="16"/>
      <c r="S92" s="16"/>
      <c r="T92" s="21" t="s">
        <v>28</v>
      </c>
    </row>
    <row r="93" spans="3:20" s="2" customFormat="1" ht="12" customHeight="1" x14ac:dyDescent="0.25">
      <c r="C93" s="1"/>
      <c r="D93" s="17" t="s">
        <v>184</v>
      </c>
      <c r="E93" s="18" t="s">
        <v>121</v>
      </c>
      <c r="F93" s="19" t="s">
        <v>125</v>
      </c>
      <c r="G93" s="19" t="s">
        <v>185</v>
      </c>
      <c r="H93" s="20">
        <f t="shared" si="3"/>
        <v>0</v>
      </c>
      <c r="I93" s="20">
        <f>SUM(I55,I69,I74)-SUM(I75,I86:I89)</f>
        <v>0</v>
      </c>
      <c r="J93" s="20">
        <f>SUM(J55,J69,J74)-SUM(J75,J86:J89)</f>
        <v>0</v>
      </c>
      <c r="K93" s="20">
        <f>SUM(K55,K69,K74)-SUM(K75,K86:K89)</f>
        <v>0</v>
      </c>
      <c r="L93" s="20">
        <f>SUM(L55,L69,L74)-SUM(L75,L86:L89)</f>
        <v>0</v>
      </c>
      <c r="M93" s="1"/>
      <c r="N93" s="16"/>
      <c r="O93" s="16"/>
      <c r="P93" s="16"/>
      <c r="Q93" s="16"/>
      <c r="R93" s="16"/>
      <c r="S93" s="16"/>
      <c r="T93" s="21" t="s">
        <v>28</v>
      </c>
    </row>
    <row r="94" spans="3:20" s="2" customFormat="1" ht="18" customHeight="1" x14ac:dyDescent="0.25">
      <c r="C94" s="1"/>
      <c r="D94" s="64" t="s">
        <v>186</v>
      </c>
      <c r="E94" s="65"/>
      <c r="F94" s="65"/>
      <c r="G94" s="13"/>
      <c r="H94" s="14"/>
      <c r="I94" s="14"/>
      <c r="J94" s="14"/>
      <c r="K94" s="14"/>
      <c r="L94" s="15"/>
      <c r="M94" s="1"/>
      <c r="N94" s="16"/>
      <c r="O94" s="16"/>
      <c r="P94" s="16"/>
      <c r="Q94" s="16"/>
      <c r="R94" s="16"/>
      <c r="S94" s="16"/>
      <c r="T94" s="16"/>
    </row>
    <row r="95" spans="3:20" s="2" customFormat="1" ht="12" customHeight="1" x14ac:dyDescent="0.25">
      <c r="C95" s="1"/>
      <c r="D95" s="17" t="s">
        <v>187</v>
      </c>
      <c r="E95" s="18" t="s">
        <v>188</v>
      </c>
      <c r="F95" s="19" t="s">
        <v>125</v>
      </c>
      <c r="G95" s="19" t="s">
        <v>189</v>
      </c>
      <c r="H95" s="20">
        <f>SUM(I95:L95)</f>
        <v>0</v>
      </c>
      <c r="I95" s="24"/>
      <c r="J95" s="24"/>
      <c r="K95" s="24"/>
      <c r="L95" s="24"/>
      <c r="M95" s="1"/>
      <c r="N95" s="16"/>
      <c r="O95" s="16"/>
      <c r="P95" s="16"/>
      <c r="Q95" s="16"/>
      <c r="R95" s="16"/>
      <c r="S95" s="16"/>
      <c r="T95" s="21" t="s">
        <v>28</v>
      </c>
    </row>
    <row r="96" spans="3:20" s="2" customFormat="1" ht="12" customHeight="1" x14ac:dyDescent="0.25">
      <c r="C96" s="1"/>
      <c r="D96" s="17" t="s">
        <v>190</v>
      </c>
      <c r="E96" s="18" t="s">
        <v>191</v>
      </c>
      <c r="F96" s="19" t="s">
        <v>125</v>
      </c>
      <c r="G96" s="19" t="s">
        <v>192</v>
      </c>
      <c r="H96" s="20">
        <f>SUM(I96:L96)</f>
        <v>61.722999999999999</v>
      </c>
      <c r="I96" s="24"/>
      <c r="J96" s="24">
        <v>61.722999999999999</v>
      </c>
      <c r="K96" s="24"/>
      <c r="L96" s="24"/>
      <c r="M96" s="1"/>
      <c r="N96" s="16"/>
      <c r="O96" s="16"/>
      <c r="P96" s="16"/>
      <c r="Q96" s="16"/>
      <c r="R96" s="16"/>
      <c r="S96" s="16"/>
      <c r="T96" s="21" t="s">
        <v>28</v>
      </c>
    </row>
    <row r="97" spans="3:20" s="2" customFormat="1" ht="12" customHeight="1" x14ac:dyDescent="0.25">
      <c r="C97" s="1"/>
      <c r="D97" s="17" t="s">
        <v>193</v>
      </c>
      <c r="E97" s="18" t="s">
        <v>194</v>
      </c>
      <c r="F97" s="19" t="s">
        <v>125</v>
      </c>
      <c r="G97" s="19" t="s">
        <v>195</v>
      </c>
      <c r="H97" s="20">
        <f>SUM(I97:L97)</f>
        <v>0</v>
      </c>
      <c r="I97" s="24"/>
      <c r="J97" s="24"/>
      <c r="K97" s="24"/>
      <c r="L97" s="24"/>
      <c r="M97" s="1"/>
      <c r="N97" s="16"/>
      <c r="O97" s="16"/>
      <c r="P97" s="16"/>
      <c r="Q97" s="16"/>
      <c r="R97" s="16"/>
      <c r="S97" s="16"/>
      <c r="T97" s="21" t="s">
        <v>28</v>
      </c>
    </row>
    <row r="98" spans="3:20" s="2" customFormat="1" ht="18" customHeight="1" x14ac:dyDescent="0.25">
      <c r="C98" s="1"/>
      <c r="D98" s="64" t="s">
        <v>196</v>
      </c>
      <c r="E98" s="65"/>
      <c r="F98" s="65"/>
      <c r="G98" s="13"/>
      <c r="H98" s="14"/>
      <c r="I98" s="14"/>
      <c r="J98" s="14"/>
      <c r="K98" s="14"/>
      <c r="L98" s="15"/>
      <c r="M98" s="1"/>
      <c r="N98" s="16"/>
      <c r="O98" s="16"/>
      <c r="P98" s="16"/>
      <c r="Q98" s="16"/>
      <c r="R98" s="16"/>
      <c r="S98" s="16"/>
      <c r="T98" s="16"/>
    </row>
    <row r="99" spans="3:20" s="2" customFormat="1" ht="12" customHeight="1" x14ac:dyDescent="0.25">
      <c r="C99" s="1"/>
      <c r="D99" s="17" t="s">
        <v>197</v>
      </c>
      <c r="E99" s="18" t="s">
        <v>198</v>
      </c>
      <c r="F99" s="19" t="s">
        <v>27</v>
      </c>
      <c r="G99" s="19" t="s">
        <v>199</v>
      </c>
      <c r="H99" s="20">
        <f t="shared" ref="H99:H130" si="4">SUM(I99:L99)</f>
        <v>0</v>
      </c>
      <c r="I99" s="20">
        <f>SUM(I100,I101)</f>
        <v>0</v>
      </c>
      <c r="J99" s="20">
        <f>SUM(J100,J101)</f>
        <v>0</v>
      </c>
      <c r="K99" s="20">
        <f>SUM(K100,K101)</f>
        <v>0</v>
      </c>
      <c r="L99" s="20">
        <f>SUM(L100,L101)</f>
        <v>0</v>
      </c>
      <c r="M99" s="1"/>
      <c r="N99" s="16"/>
      <c r="O99" s="16"/>
      <c r="P99" s="16"/>
      <c r="Q99" s="16"/>
      <c r="R99" s="16"/>
      <c r="S99" s="16"/>
      <c r="T99" s="21" t="s">
        <v>28</v>
      </c>
    </row>
    <row r="100" spans="3:20" s="2" customFormat="1" ht="12" customHeight="1" x14ac:dyDescent="0.25">
      <c r="C100" s="1"/>
      <c r="D100" s="44" t="s">
        <v>200</v>
      </c>
      <c r="E100" s="48" t="s">
        <v>201</v>
      </c>
      <c r="F100" s="54" t="s">
        <v>27</v>
      </c>
      <c r="G100" s="54" t="s">
        <v>202</v>
      </c>
      <c r="H100" s="20">
        <f t="shared" si="4"/>
        <v>0</v>
      </c>
      <c r="I100" s="24"/>
      <c r="J100" s="24"/>
      <c r="K100" s="24"/>
      <c r="L100" s="24"/>
      <c r="M100" s="1"/>
      <c r="N100" s="16"/>
      <c r="O100" s="16"/>
      <c r="P100" s="16"/>
      <c r="Q100" s="16"/>
      <c r="R100" s="16"/>
      <c r="S100" s="16"/>
      <c r="T100" s="21" t="s">
        <v>28</v>
      </c>
    </row>
    <row r="101" spans="3:20" s="2" customFormat="1" ht="12" customHeight="1" x14ac:dyDescent="0.25">
      <c r="C101" s="1"/>
      <c r="D101" s="44" t="s">
        <v>203</v>
      </c>
      <c r="E101" s="48" t="s">
        <v>204</v>
      </c>
      <c r="F101" s="54" t="s">
        <v>27</v>
      </c>
      <c r="G101" s="54" t="s">
        <v>205</v>
      </c>
      <c r="H101" s="20">
        <f t="shared" si="4"/>
        <v>0</v>
      </c>
      <c r="I101" s="20">
        <f>I104</f>
        <v>0</v>
      </c>
      <c r="J101" s="20">
        <f>J104</f>
        <v>0</v>
      </c>
      <c r="K101" s="20">
        <f>K104</f>
        <v>0</v>
      </c>
      <c r="L101" s="20">
        <f>L104</f>
        <v>0</v>
      </c>
      <c r="M101" s="1"/>
      <c r="N101" s="16"/>
      <c r="O101" s="16"/>
      <c r="P101" s="16"/>
      <c r="Q101" s="16"/>
      <c r="R101" s="16"/>
      <c r="S101" s="16"/>
      <c r="T101" s="21" t="s">
        <v>28</v>
      </c>
    </row>
    <row r="102" spans="3:20" s="2" customFormat="1" ht="12" customHeight="1" x14ac:dyDescent="0.25">
      <c r="C102" s="1"/>
      <c r="D102" s="44" t="s">
        <v>206</v>
      </c>
      <c r="E102" s="49" t="s">
        <v>207</v>
      </c>
      <c r="F102" s="54" t="s">
        <v>125</v>
      </c>
      <c r="G102" s="54" t="s">
        <v>208</v>
      </c>
      <c r="H102" s="20">
        <f t="shared" si="4"/>
        <v>0</v>
      </c>
      <c r="I102" s="24"/>
      <c r="J102" s="24"/>
      <c r="K102" s="24"/>
      <c r="L102" s="24"/>
      <c r="M102" s="1"/>
      <c r="N102" s="16"/>
      <c r="O102" s="16"/>
      <c r="P102" s="16"/>
      <c r="Q102" s="16"/>
      <c r="R102" s="16"/>
      <c r="S102" s="16"/>
      <c r="T102" s="21" t="s">
        <v>28</v>
      </c>
    </row>
    <row r="103" spans="3:20" s="2" customFormat="1" ht="12" customHeight="1" x14ac:dyDescent="0.25">
      <c r="C103" s="1"/>
      <c r="D103" s="44" t="s">
        <v>209</v>
      </c>
      <c r="E103" s="50" t="s">
        <v>210</v>
      </c>
      <c r="F103" s="54" t="s">
        <v>125</v>
      </c>
      <c r="G103" s="54" t="s">
        <v>211</v>
      </c>
      <c r="H103" s="20">
        <f t="shared" si="4"/>
        <v>0</v>
      </c>
      <c r="I103" s="24"/>
      <c r="J103" s="24"/>
      <c r="K103" s="24"/>
      <c r="L103" s="24"/>
      <c r="M103" s="1"/>
      <c r="N103" s="16"/>
      <c r="O103" s="16"/>
      <c r="P103" s="16"/>
      <c r="Q103" s="16"/>
      <c r="R103" s="16"/>
      <c r="S103" s="16"/>
      <c r="T103" s="21" t="s">
        <v>28</v>
      </c>
    </row>
    <row r="104" spans="3:20" s="2" customFormat="1" ht="12" customHeight="1" x14ac:dyDescent="0.25">
      <c r="C104" s="1"/>
      <c r="D104" s="44" t="s">
        <v>212</v>
      </c>
      <c r="E104" s="49" t="s">
        <v>213</v>
      </c>
      <c r="F104" s="54" t="s">
        <v>27</v>
      </c>
      <c r="G104" s="54" t="s">
        <v>214</v>
      </c>
      <c r="H104" s="20">
        <f t="shared" si="4"/>
        <v>0</v>
      </c>
      <c r="I104" s="24"/>
      <c r="J104" s="24"/>
      <c r="K104" s="24"/>
      <c r="L104" s="24"/>
      <c r="M104" s="1"/>
      <c r="N104" s="16"/>
      <c r="O104" s="16"/>
      <c r="P104" s="16"/>
      <c r="Q104" s="16"/>
      <c r="R104" s="16"/>
      <c r="S104" s="16"/>
      <c r="T104" s="21" t="s">
        <v>28</v>
      </c>
    </row>
    <row r="105" spans="3:20" s="2" customFormat="1" ht="12" customHeight="1" x14ac:dyDescent="0.25">
      <c r="C105" s="1"/>
      <c r="D105" s="17" t="s">
        <v>215</v>
      </c>
      <c r="E105" s="18" t="s">
        <v>216</v>
      </c>
      <c r="F105" s="19" t="s">
        <v>27</v>
      </c>
      <c r="G105" s="19" t="s">
        <v>217</v>
      </c>
      <c r="H105" s="20">
        <f t="shared" si="4"/>
        <v>0</v>
      </c>
      <c r="I105" s="20">
        <f>SUM(I106,I122)</f>
        <v>0</v>
      </c>
      <c r="J105" s="20">
        <f>SUM(J106,J122)</f>
        <v>0</v>
      </c>
      <c r="K105" s="20">
        <f>SUM(K106,K122)</f>
        <v>0</v>
      </c>
      <c r="L105" s="20">
        <f>SUM(L106,L122)</f>
        <v>0</v>
      </c>
      <c r="M105" s="1"/>
      <c r="N105" s="16"/>
      <c r="O105" s="16"/>
      <c r="P105" s="16"/>
      <c r="Q105" s="16"/>
      <c r="R105" s="16"/>
      <c r="S105" s="16"/>
      <c r="T105" s="21" t="s">
        <v>28</v>
      </c>
    </row>
    <row r="106" spans="3:20" s="2" customFormat="1" ht="12" customHeight="1" x14ac:dyDescent="0.25">
      <c r="C106" s="1"/>
      <c r="D106" s="44" t="s">
        <v>218</v>
      </c>
      <c r="E106" s="48" t="s">
        <v>219</v>
      </c>
      <c r="F106" s="54" t="s">
        <v>27</v>
      </c>
      <c r="G106" s="54" t="s">
        <v>220</v>
      </c>
      <c r="H106" s="20">
        <f t="shared" si="4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M106" s="1"/>
      <c r="N106" s="16"/>
      <c r="O106" s="16"/>
      <c r="P106" s="16"/>
      <c r="Q106" s="16"/>
      <c r="R106" s="16"/>
      <c r="S106" s="16"/>
      <c r="T106" s="21" t="s">
        <v>28</v>
      </c>
    </row>
    <row r="107" spans="3:20" s="2" customFormat="1" ht="12" customHeight="1" x14ac:dyDescent="0.25">
      <c r="C107" s="1"/>
      <c r="D107" s="44" t="s">
        <v>221</v>
      </c>
      <c r="E107" s="49" t="s">
        <v>222</v>
      </c>
      <c r="F107" s="54" t="s">
        <v>27</v>
      </c>
      <c r="G107" s="54" t="s">
        <v>223</v>
      </c>
      <c r="H107" s="20">
        <f t="shared" si="4"/>
        <v>0</v>
      </c>
      <c r="I107" s="24"/>
      <c r="J107" s="24"/>
      <c r="K107" s="24"/>
      <c r="L107" s="24"/>
      <c r="M107" s="1"/>
      <c r="N107" s="16"/>
      <c r="O107" s="16"/>
      <c r="P107" s="16"/>
      <c r="Q107" s="16"/>
      <c r="R107" s="16"/>
      <c r="S107" s="16"/>
      <c r="T107" s="21" t="s">
        <v>28</v>
      </c>
    </row>
    <row r="108" spans="3:20" s="2" customFormat="1" ht="12" customHeight="1" x14ac:dyDescent="0.25">
      <c r="C108" s="1"/>
      <c r="D108" s="44" t="s">
        <v>224</v>
      </c>
      <c r="E108" s="49" t="s">
        <v>225</v>
      </c>
      <c r="F108" s="54" t="s">
        <v>27</v>
      </c>
      <c r="G108" s="54" t="s">
        <v>226</v>
      </c>
      <c r="H108" s="20">
        <f t="shared" si="4"/>
        <v>0</v>
      </c>
      <c r="I108" s="20">
        <f>SUM(I109,I112,I115,I118:I121)</f>
        <v>0</v>
      </c>
      <c r="J108" s="20">
        <f>SUM(J109,J112,J115,J118:J121)</f>
        <v>0</v>
      </c>
      <c r="K108" s="20">
        <f>SUM(K109,K112,K115,K118:K121)</f>
        <v>0</v>
      </c>
      <c r="L108" s="20">
        <f>SUM(L109,L112,L115,L118:L121)</f>
        <v>0</v>
      </c>
      <c r="M108" s="1"/>
      <c r="N108" s="16"/>
      <c r="O108" s="16"/>
      <c r="P108" s="16"/>
      <c r="Q108" s="16"/>
      <c r="R108" s="16"/>
      <c r="S108" s="16"/>
      <c r="T108" s="21" t="s">
        <v>28</v>
      </c>
    </row>
    <row r="109" spans="3:20" s="2" customFormat="1" ht="36" customHeight="1" x14ac:dyDescent="0.25">
      <c r="C109" s="1"/>
      <c r="D109" s="44" t="s">
        <v>227</v>
      </c>
      <c r="E109" s="50" t="s">
        <v>228</v>
      </c>
      <c r="F109" s="54" t="s">
        <v>27</v>
      </c>
      <c r="G109" s="54" t="s">
        <v>229</v>
      </c>
      <c r="H109" s="20">
        <f t="shared" si="4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M109" s="1"/>
      <c r="N109" s="16"/>
      <c r="O109" s="16"/>
      <c r="P109" s="16"/>
      <c r="Q109" s="16"/>
      <c r="R109" s="16"/>
      <c r="S109" s="16"/>
      <c r="T109" s="21" t="s">
        <v>28</v>
      </c>
    </row>
    <row r="110" spans="3:20" s="2" customFormat="1" ht="12" customHeight="1" x14ac:dyDescent="0.25">
      <c r="C110" s="1"/>
      <c r="D110" s="44" t="s">
        <v>230</v>
      </c>
      <c r="E110" s="51" t="s">
        <v>231</v>
      </c>
      <c r="F110" s="54" t="s">
        <v>27</v>
      </c>
      <c r="G110" s="54" t="s">
        <v>232</v>
      </c>
      <c r="H110" s="20">
        <f t="shared" si="4"/>
        <v>0</v>
      </c>
      <c r="I110" s="24"/>
      <c r="J110" s="24"/>
      <c r="K110" s="24"/>
      <c r="L110" s="24"/>
      <c r="M110" s="1"/>
      <c r="N110" s="16"/>
      <c r="O110" s="16"/>
      <c r="P110" s="16"/>
      <c r="Q110" s="16"/>
      <c r="R110" s="16"/>
      <c r="S110" s="16"/>
      <c r="T110" s="21" t="s">
        <v>28</v>
      </c>
    </row>
    <row r="111" spans="3:20" s="2" customFormat="1" ht="12" customHeight="1" x14ac:dyDescent="0.25">
      <c r="C111" s="1"/>
      <c r="D111" s="44" t="s">
        <v>233</v>
      </c>
      <c r="E111" s="51" t="s">
        <v>234</v>
      </c>
      <c r="F111" s="54" t="s">
        <v>27</v>
      </c>
      <c r="G111" s="54" t="s">
        <v>235</v>
      </c>
      <c r="H111" s="20">
        <f t="shared" si="4"/>
        <v>0</v>
      </c>
      <c r="I111" s="24"/>
      <c r="J111" s="24"/>
      <c r="K111" s="24"/>
      <c r="L111" s="24"/>
      <c r="M111" s="1"/>
      <c r="N111" s="16"/>
      <c r="O111" s="16"/>
      <c r="P111" s="16"/>
      <c r="Q111" s="16"/>
      <c r="R111" s="16"/>
      <c r="S111" s="16"/>
      <c r="T111" s="21" t="s">
        <v>28</v>
      </c>
    </row>
    <row r="112" spans="3:20" s="2" customFormat="1" ht="36" customHeight="1" x14ac:dyDescent="0.25">
      <c r="C112" s="1"/>
      <c r="D112" s="44" t="s">
        <v>236</v>
      </c>
      <c r="E112" s="50" t="s">
        <v>237</v>
      </c>
      <c r="F112" s="54" t="s">
        <v>27</v>
      </c>
      <c r="G112" s="54" t="s">
        <v>238</v>
      </c>
      <c r="H112" s="20">
        <f t="shared" si="4"/>
        <v>0</v>
      </c>
      <c r="I112" s="20">
        <f>SUM(I113:I114)</f>
        <v>0</v>
      </c>
      <c r="J112" s="20">
        <f>SUM(J113:J114)</f>
        <v>0</v>
      </c>
      <c r="K112" s="20">
        <f>SUM(K113:K114)</f>
        <v>0</v>
      </c>
      <c r="L112" s="20">
        <f>SUM(L113:L114)</f>
        <v>0</v>
      </c>
      <c r="M112" s="1"/>
      <c r="N112" s="16"/>
      <c r="O112" s="16"/>
      <c r="P112" s="16"/>
      <c r="Q112" s="16"/>
      <c r="R112" s="16"/>
      <c r="S112" s="16"/>
      <c r="T112" s="21" t="s">
        <v>28</v>
      </c>
    </row>
    <row r="113" spans="3:20" s="2" customFormat="1" ht="12" customHeight="1" x14ac:dyDescent="0.25">
      <c r="C113" s="1"/>
      <c r="D113" s="44" t="s">
        <v>239</v>
      </c>
      <c r="E113" s="51" t="s">
        <v>231</v>
      </c>
      <c r="F113" s="54" t="s">
        <v>27</v>
      </c>
      <c r="G113" s="54" t="s">
        <v>240</v>
      </c>
      <c r="H113" s="20">
        <f t="shared" si="4"/>
        <v>0</v>
      </c>
      <c r="I113" s="24"/>
      <c r="J113" s="24"/>
      <c r="K113" s="24"/>
      <c r="L113" s="24"/>
      <c r="M113" s="1"/>
      <c r="N113" s="16"/>
      <c r="O113" s="16"/>
      <c r="P113" s="16"/>
      <c r="Q113" s="16"/>
      <c r="R113" s="16"/>
      <c r="S113" s="16"/>
      <c r="T113" s="21" t="s">
        <v>28</v>
      </c>
    </row>
    <row r="114" spans="3:20" s="2" customFormat="1" ht="12" customHeight="1" x14ac:dyDescent="0.25">
      <c r="C114" s="1"/>
      <c r="D114" s="44" t="s">
        <v>241</v>
      </c>
      <c r="E114" s="51" t="s">
        <v>234</v>
      </c>
      <c r="F114" s="54" t="s">
        <v>27</v>
      </c>
      <c r="G114" s="54" t="s">
        <v>242</v>
      </c>
      <c r="H114" s="20">
        <f t="shared" si="4"/>
        <v>0</v>
      </c>
      <c r="I114" s="24"/>
      <c r="J114" s="24"/>
      <c r="K114" s="24"/>
      <c r="L114" s="24"/>
      <c r="M114" s="1"/>
      <c r="N114" s="16"/>
      <c r="O114" s="16"/>
      <c r="P114" s="16"/>
      <c r="Q114" s="16"/>
      <c r="R114" s="16"/>
      <c r="S114" s="16"/>
      <c r="T114" s="21" t="s">
        <v>28</v>
      </c>
    </row>
    <row r="115" spans="3:20" s="2" customFormat="1" ht="24" customHeight="1" x14ac:dyDescent="0.25">
      <c r="C115" s="1"/>
      <c r="D115" s="44" t="s">
        <v>243</v>
      </c>
      <c r="E115" s="50" t="s">
        <v>244</v>
      </c>
      <c r="F115" s="54" t="s">
        <v>27</v>
      </c>
      <c r="G115" s="54" t="s">
        <v>245</v>
      </c>
      <c r="H115" s="20">
        <f t="shared" si="4"/>
        <v>0</v>
      </c>
      <c r="I115" s="20">
        <f>SUM(I116:I117)</f>
        <v>0</v>
      </c>
      <c r="J115" s="20">
        <f>SUM(J116:J117)</f>
        <v>0</v>
      </c>
      <c r="K115" s="20">
        <f>SUM(K116:K117)</f>
        <v>0</v>
      </c>
      <c r="L115" s="20">
        <f>SUM(L116:L117)</f>
        <v>0</v>
      </c>
      <c r="M115" s="1"/>
      <c r="N115" s="16"/>
      <c r="O115" s="16"/>
      <c r="P115" s="16"/>
      <c r="Q115" s="16"/>
      <c r="R115" s="16"/>
      <c r="S115" s="16"/>
      <c r="T115" s="21" t="s">
        <v>28</v>
      </c>
    </row>
    <row r="116" spans="3:20" s="2" customFormat="1" ht="12" customHeight="1" x14ac:dyDescent="0.25">
      <c r="C116" s="1"/>
      <c r="D116" s="44" t="s">
        <v>246</v>
      </c>
      <c r="E116" s="51" t="s">
        <v>231</v>
      </c>
      <c r="F116" s="54" t="s">
        <v>27</v>
      </c>
      <c r="G116" s="54" t="s">
        <v>247</v>
      </c>
      <c r="H116" s="20">
        <f t="shared" si="4"/>
        <v>0</v>
      </c>
      <c r="I116" s="24"/>
      <c r="J116" s="24"/>
      <c r="K116" s="24"/>
      <c r="L116" s="24"/>
      <c r="M116" s="1"/>
      <c r="N116" s="16"/>
      <c r="O116" s="16"/>
      <c r="P116" s="16"/>
      <c r="Q116" s="16"/>
      <c r="R116" s="16"/>
      <c r="S116" s="16"/>
      <c r="T116" s="21" t="s">
        <v>28</v>
      </c>
    </row>
    <row r="117" spans="3:20" s="2" customFormat="1" ht="12" customHeight="1" x14ac:dyDescent="0.25">
      <c r="C117" s="1"/>
      <c r="D117" s="44" t="s">
        <v>248</v>
      </c>
      <c r="E117" s="51" t="s">
        <v>234</v>
      </c>
      <c r="F117" s="54" t="s">
        <v>27</v>
      </c>
      <c r="G117" s="54" t="s">
        <v>249</v>
      </c>
      <c r="H117" s="20">
        <f t="shared" si="4"/>
        <v>0</v>
      </c>
      <c r="I117" s="24"/>
      <c r="J117" s="24"/>
      <c r="K117" s="24"/>
      <c r="L117" s="24"/>
      <c r="M117" s="1"/>
      <c r="N117" s="16"/>
      <c r="O117" s="16"/>
      <c r="P117" s="16"/>
      <c r="Q117" s="16"/>
      <c r="R117" s="16"/>
      <c r="S117" s="16"/>
      <c r="T117" s="21" t="s">
        <v>28</v>
      </c>
    </row>
    <row r="118" spans="3:20" s="2" customFormat="1" ht="12" customHeight="1" x14ac:dyDescent="0.25">
      <c r="C118" s="1"/>
      <c r="D118" s="44" t="s">
        <v>250</v>
      </c>
      <c r="E118" s="50" t="s">
        <v>251</v>
      </c>
      <c r="F118" s="54" t="s">
        <v>27</v>
      </c>
      <c r="G118" s="54" t="s">
        <v>252</v>
      </c>
      <c r="H118" s="20">
        <f t="shared" si="4"/>
        <v>0</v>
      </c>
      <c r="I118" s="24"/>
      <c r="J118" s="24"/>
      <c r="K118" s="24"/>
      <c r="L118" s="24"/>
      <c r="M118" s="1"/>
      <c r="N118" s="16"/>
      <c r="O118" s="16"/>
      <c r="P118" s="16"/>
      <c r="Q118" s="16"/>
      <c r="R118" s="16"/>
      <c r="S118" s="16"/>
      <c r="T118" s="21" t="s">
        <v>28</v>
      </c>
    </row>
    <row r="119" spans="3:20" s="2" customFormat="1" ht="12" customHeight="1" x14ac:dyDescent="0.25">
      <c r="C119" s="1"/>
      <c r="D119" s="44" t="s">
        <v>253</v>
      </c>
      <c r="E119" s="50" t="s">
        <v>254</v>
      </c>
      <c r="F119" s="54" t="s">
        <v>27</v>
      </c>
      <c r="G119" s="54" t="s">
        <v>255</v>
      </c>
      <c r="H119" s="20">
        <f t="shared" si="4"/>
        <v>0</v>
      </c>
      <c r="I119" s="24"/>
      <c r="J119" s="24"/>
      <c r="K119" s="24"/>
      <c r="L119" s="24"/>
      <c r="M119" s="1"/>
      <c r="N119" s="16"/>
      <c r="O119" s="16"/>
      <c r="P119" s="16"/>
      <c r="Q119" s="16"/>
      <c r="R119" s="16"/>
      <c r="S119" s="16"/>
      <c r="T119" s="21" t="s">
        <v>28</v>
      </c>
    </row>
    <row r="120" spans="3:20" s="2" customFormat="1" ht="36" customHeight="1" x14ac:dyDescent="0.25">
      <c r="C120" s="1"/>
      <c r="D120" s="44" t="s">
        <v>256</v>
      </c>
      <c r="E120" s="50" t="s">
        <v>257</v>
      </c>
      <c r="F120" s="54" t="s">
        <v>27</v>
      </c>
      <c r="G120" s="54" t="s">
        <v>258</v>
      </c>
      <c r="H120" s="20">
        <f t="shared" si="4"/>
        <v>0</v>
      </c>
      <c r="I120" s="24"/>
      <c r="J120" s="24"/>
      <c r="K120" s="24"/>
      <c r="L120" s="24"/>
      <c r="M120" s="1"/>
      <c r="N120" s="16"/>
      <c r="O120" s="16"/>
      <c r="P120" s="16"/>
      <c r="Q120" s="16"/>
      <c r="R120" s="16"/>
      <c r="S120" s="16"/>
      <c r="T120" s="21" t="s">
        <v>28</v>
      </c>
    </row>
    <row r="121" spans="3:20" s="2" customFormat="1" ht="24" customHeight="1" x14ac:dyDescent="0.25">
      <c r="C121" s="1"/>
      <c r="D121" s="44" t="s">
        <v>259</v>
      </c>
      <c r="E121" s="50" t="s">
        <v>260</v>
      </c>
      <c r="F121" s="54" t="s">
        <v>27</v>
      </c>
      <c r="G121" s="54" t="s">
        <v>261</v>
      </c>
      <c r="H121" s="20">
        <f t="shared" si="4"/>
        <v>0</v>
      </c>
      <c r="I121" s="24"/>
      <c r="J121" s="24"/>
      <c r="K121" s="24"/>
      <c r="L121" s="24"/>
      <c r="M121" s="1"/>
      <c r="N121" s="16"/>
      <c r="O121" s="16"/>
      <c r="P121" s="16"/>
      <c r="Q121" s="16"/>
      <c r="R121" s="16"/>
      <c r="S121" s="16"/>
      <c r="T121" s="21" t="s">
        <v>28</v>
      </c>
    </row>
    <row r="122" spans="3:20" s="2" customFormat="1" ht="12" customHeight="1" x14ac:dyDescent="0.25">
      <c r="C122" s="1"/>
      <c r="D122" s="44" t="s">
        <v>262</v>
      </c>
      <c r="E122" s="48" t="s">
        <v>263</v>
      </c>
      <c r="F122" s="54" t="s">
        <v>27</v>
      </c>
      <c r="G122" s="54" t="s">
        <v>264</v>
      </c>
      <c r="H122" s="20">
        <f t="shared" si="4"/>
        <v>0</v>
      </c>
      <c r="I122" s="20">
        <f>I125</f>
        <v>0</v>
      </c>
      <c r="J122" s="20">
        <f>J125</f>
        <v>0</v>
      </c>
      <c r="K122" s="20">
        <f>K125</f>
        <v>0</v>
      </c>
      <c r="L122" s="20">
        <f>L125</f>
        <v>0</v>
      </c>
      <c r="M122" s="1"/>
      <c r="N122" s="16"/>
      <c r="O122" s="16"/>
      <c r="P122" s="16"/>
      <c r="Q122" s="16"/>
      <c r="R122" s="16"/>
      <c r="S122" s="16"/>
      <c r="T122" s="21" t="s">
        <v>28</v>
      </c>
    </row>
    <row r="123" spans="3:20" s="2" customFormat="1" ht="12" customHeight="1" x14ac:dyDescent="0.25">
      <c r="C123" s="1"/>
      <c r="D123" s="44" t="s">
        <v>265</v>
      </c>
      <c r="E123" s="49" t="s">
        <v>207</v>
      </c>
      <c r="F123" s="54" t="s">
        <v>125</v>
      </c>
      <c r="G123" s="54" t="s">
        <v>266</v>
      </c>
      <c r="H123" s="20">
        <f t="shared" si="4"/>
        <v>0</v>
      </c>
      <c r="I123" s="24"/>
      <c r="J123" s="24"/>
      <c r="K123" s="24"/>
      <c r="L123" s="24"/>
      <c r="M123" s="1"/>
      <c r="N123" s="16"/>
      <c r="O123" s="16"/>
      <c r="P123" s="16"/>
      <c r="Q123" s="16"/>
      <c r="R123" s="16"/>
      <c r="S123" s="16"/>
      <c r="T123" s="21" t="s">
        <v>28</v>
      </c>
    </row>
    <row r="124" spans="3:20" s="2" customFormat="1" ht="12" customHeight="1" x14ac:dyDescent="0.25">
      <c r="C124" s="1"/>
      <c r="D124" s="44" t="s">
        <v>267</v>
      </c>
      <c r="E124" s="50" t="s">
        <v>210</v>
      </c>
      <c r="F124" s="54" t="s">
        <v>125</v>
      </c>
      <c r="G124" s="54" t="s">
        <v>268</v>
      </c>
      <c r="H124" s="20">
        <f t="shared" si="4"/>
        <v>0</v>
      </c>
      <c r="I124" s="24"/>
      <c r="J124" s="24"/>
      <c r="K124" s="24"/>
      <c r="L124" s="24"/>
      <c r="M124" s="1"/>
      <c r="N124" s="16"/>
      <c r="O124" s="16"/>
      <c r="P124" s="16"/>
      <c r="Q124" s="16"/>
      <c r="R124" s="16"/>
      <c r="S124" s="16"/>
      <c r="T124" s="21" t="s">
        <v>28</v>
      </c>
    </row>
    <row r="125" spans="3:20" s="2" customFormat="1" ht="12" customHeight="1" x14ac:dyDescent="0.25">
      <c r="C125" s="1"/>
      <c r="D125" s="44" t="s">
        <v>269</v>
      </c>
      <c r="E125" s="49" t="s">
        <v>213</v>
      </c>
      <c r="F125" s="54" t="s">
        <v>27</v>
      </c>
      <c r="G125" s="54" t="s">
        <v>270</v>
      </c>
      <c r="H125" s="20">
        <f t="shared" si="4"/>
        <v>0</v>
      </c>
      <c r="I125" s="24"/>
      <c r="J125" s="24"/>
      <c r="K125" s="24"/>
      <c r="L125" s="24"/>
      <c r="M125" s="1"/>
      <c r="N125" s="16"/>
      <c r="O125" s="16"/>
      <c r="P125" s="16"/>
      <c r="Q125" s="16"/>
      <c r="R125" s="16"/>
      <c r="S125" s="16"/>
      <c r="T125" s="21" t="s">
        <v>28</v>
      </c>
    </row>
    <row r="126" spans="3:20" s="2" customFormat="1" ht="12" customHeight="1" x14ac:dyDescent="0.25">
      <c r="C126" s="1"/>
      <c r="D126" s="17" t="s">
        <v>271</v>
      </c>
      <c r="E126" s="18" t="s">
        <v>272</v>
      </c>
      <c r="F126" s="19" t="s">
        <v>27</v>
      </c>
      <c r="G126" s="19" t="s">
        <v>273</v>
      </c>
      <c r="H126" s="20">
        <f t="shared" si="4"/>
        <v>7692.0460000000003</v>
      </c>
      <c r="I126" s="20">
        <f>SUM(I127,I128)</f>
        <v>23.555</v>
      </c>
      <c r="J126" s="20">
        <f>SUM(J127,J128)</f>
        <v>4001.5950000000003</v>
      </c>
      <c r="K126" s="20">
        <f>SUM(K127,K128)</f>
        <v>2609.9699999999998</v>
      </c>
      <c r="L126" s="20">
        <f>SUM(L127,L128)</f>
        <v>1056.9259999999999</v>
      </c>
      <c r="M126" s="1"/>
      <c r="N126" s="16"/>
      <c r="O126" s="16"/>
      <c r="P126" s="16"/>
      <c r="Q126" s="16"/>
      <c r="R126" s="16"/>
      <c r="S126" s="16"/>
      <c r="T126" s="21" t="s">
        <v>28</v>
      </c>
    </row>
    <row r="127" spans="3:20" s="2" customFormat="1" ht="12" customHeight="1" x14ac:dyDescent="0.25">
      <c r="C127" s="1"/>
      <c r="D127" s="44" t="s">
        <v>274</v>
      </c>
      <c r="E127" s="48" t="s">
        <v>201</v>
      </c>
      <c r="F127" s="54" t="s">
        <v>27</v>
      </c>
      <c r="G127" s="54" t="s">
        <v>275</v>
      </c>
      <c r="H127" s="20">
        <f t="shared" si="4"/>
        <v>0</v>
      </c>
      <c r="I127" s="24"/>
      <c r="J127" s="24"/>
      <c r="K127" s="24"/>
      <c r="L127" s="24"/>
      <c r="M127" s="1"/>
      <c r="N127" s="16"/>
      <c r="O127" s="16"/>
      <c r="P127" s="16"/>
      <c r="Q127" s="16"/>
      <c r="R127" s="16"/>
      <c r="S127" s="16"/>
      <c r="T127" s="21" t="s">
        <v>28</v>
      </c>
    </row>
    <row r="128" spans="3:20" s="2" customFormat="1" ht="12" customHeight="1" x14ac:dyDescent="0.25">
      <c r="C128" s="1"/>
      <c r="D128" s="44" t="s">
        <v>276</v>
      </c>
      <c r="E128" s="48" t="s">
        <v>204</v>
      </c>
      <c r="F128" s="54" t="s">
        <v>27</v>
      </c>
      <c r="G128" s="54" t="s">
        <v>277</v>
      </c>
      <c r="H128" s="20">
        <f t="shared" si="4"/>
        <v>7692.0460000000003</v>
      </c>
      <c r="I128" s="20">
        <f>I130</f>
        <v>23.555</v>
      </c>
      <c r="J128" s="20">
        <f>J130</f>
        <v>4001.5950000000003</v>
      </c>
      <c r="K128" s="20">
        <f>K130</f>
        <v>2609.9699999999998</v>
      </c>
      <c r="L128" s="20">
        <f>L130</f>
        <v>1056.9259999999999</v>
      </c>
      <c r="M128" s="1"/>
      <c r="N128" s="16"/>
      <c r="O128" s="16"/>
      <c r="P128" s="16"/>
      <c r="Q128" s="16"/>
      <c r="R128" s="16"/>
      <c r="S128" s="16"/>
      <c r="T128" s="21" t="s">
        <v>28</v>
      </c>
    </row>
    <row r="129" spans="3:20" s="2" customFormat="1" ht="12" customHeight="1" x14ac:dyDescent="0.25">
      <c r="C129" s="1"/>
      <c r="D129" s="44" t="s">
        <v>278</v>
      </c>
      <c r="E129" s="49" t="s">
        <v>279</v>
      </c>
      <c r="F129" s="54" t="s">
        <v>125</v>
      </c>
      <c r="G129" s="54" t="s">
        <v>280</v>
      </c>
      <c r="H129" s="20">
        <f t="shared" si="4"/>
        <v>61.722999999999999</v>
      </c>
      <c r="I129" s="24"/>
      <c r="J129" s="24">
        <f>J96</f>
        <v>61.722999999999999</v>
      </c>
      <c r="K129" s="24"/>
      <c r="L129" s="24"/>
      <c r="M129" s="1"/>
      <c r="N129" s="16"/>
      <c r="O129" s="16"/>
      <c r="P129" s="16"/>
      <c r="Q129" s="16"/>
      <c r="R129" s="16"/>
      <c r="S129" s="16"/>
      <c r="T129" s="21" t="s">
        <v>28</v>
      </c>
    </row>
    <row r="130" spans="3:20" s="2" customFormat="1" ht="12" customHeight="1" x14ac:dyDescent="0.25">
      <c r="C130" s="1"/>
      <c r="D130" s="44" t="s">
        <v>281</v>
      </c>
      <c r="E130" s="49" t="s">
        <v>213</v>
      </c>
      <c r="F130" s="54" t="s">
        <v>27</v>
      </c>
      <c r="G130" s="54" t="s">
        <v>282</v>
      </c>
      <c r="H130" s="20">
        <f t="shared" si="4"/>
        <v>7692.0460000000003</v>
      </c>
      <c r="I130" s="24">
        <f>I35+I49</f>
        <v>23.555</v>
      </c>
      <c r="J130" s="24">
        <f>J35+135.798</f>
        <v>4001.5950000000003</v>
      </c>
      <c r="K130" s="24">
        <f>K35+31.567+1.873</f>
        <v>2609.9699999999998</v>
      </c>
      <c r="L130" s="24">
        <f>L35</f>
        <v>1056.9259999999999</v>
      </c>
      <c r="M130" s="1"/>
      <c r="N130" s="16"/>
      <c r="O130" s="16"/>
      <c r="P130" s="16"/>
      <c r="Q130" s="16"/>
      <c r="R130" s="16"/>
      <c r="S130" s="16"/>
      <c r="T130" s="21" t="s">
        <v>28</v>
      </c>
    </row>
    <row r="131" spans="3:20" s="2" customFormat="1" ht="18" customHeight="1" x14ac:dyDescent="0.25">
      <c r="C131" s="1"/>
      <c r="D131" s="64" t="s">
        <v>283</v>
      </c>
      <c r="E131" s="65"/>
      <c r="F131" s="65"/>
      <c r="G131" s="13"/>
      <c r="H131" s="14"/>
      <c r="I131" s="14"/>
      <c r="J131" s="14"/>
      <c r="K131" s="14"/>
      <c r="L131" s="15"/>
      <c r="M131" s="1"/>
      <c r="N131" s="16"/>
      <c r="O131" s="16"/>
      <c r="P131" s="16"/>
      <c r="Q131" s="16"/>
      <c r="R131" s="16"/>
      <c r="S131" s="16"/>
      <c r="T131" s="16"/>
    </row>
    <row r="132" spans="3:20" s="2" customFormat="1" ht="24" customHeight="1" x14ac:dyDescent="0.25">
      <c r="C132" s="1"/>
      <c r="D132" s="17" t="s">
        <v>284</v>
      </c>
      <c r="E132" s="18" t="s">
        <v>285</v>
      </c>
      <c r="F132" s="19" t="s">
        <v>286</v>
      </c>
      <c r="G132" s="19" t="s">
        <v>287</v>
      </c>
      <c r="H132" s="20">
        <f t="shared" ref="H132:H152" si="5">SUM(I132:L132)</f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M132" s="1"/>
      <c r="N132" s="16"/>
      <c r="O132" s="16"/>
      <c r="P132" s="16"/>
      <c r="Q132" s="16"/>
      <c r="R132" s="16"/>
      <c r="S132" s="16"/>
      <c r="T132" s="21" t="s">
        <v>28</v>
      </c>
    </row>
    <row r="133" spans="3:20" s="2" customFormat="1" ht="12" customHeight="1" x14ac:dyDescent="0.25">
      <c r="C133" s="1"/>
      <c r="D133" s="44" t="s">
        <v>288</v>
      </c>
      <c r="E133" s="48" t="s">
        <v>201</v>
      </c>
      <c r="F133" s="54" t="s">
        <v>286</v>
      </c>
      <c r="G133" s="54" t="s">
        <v>289</v>
      </c>
      <c r="H133" s="20">
        <f t="shared" si="5"/>
        <v>0</v>
      </c>
      <c r="I133" s="24"/>
      <c r="J133" s="24"/>
      <c r="K133" s="24"/>
      <c r="L133" s="24"/>
      <c r="M133" s="1"/>
      <c r="N133" s="16"/>
      <c r="O133" s="16"/>
      <c r="P133" s="16"/>
      <c r="Q133" s="16"/>
      <c r="R133" s="16"/>
      <c r="S133" s="16"/>
      <c r="T133" s="21" t="s">
        <v>28</v>
      </c>
    </row>
    <row r="134" spans="3:20" s="2" customFormat="1" ht="12" customHeight="1" x14ac:dyDescent="0.25">
      <c r="C134" s="1"/>
      <c r="D134" s="44" t="s">
        <v>290</v>
      </c>
      <c r="E134" s="48" t="s">
        <v>204</v>
      </c>
      <c r="F134" s="54" t="s">
        <v>286</v>
      </c>
      <c r="G134" s="54" t="s">
        <v>291</v>
      </c>
      <c r="H134" s="20">
        <f t="shared" si="5"/>
        <v>0</v>
      </c>
      <c r="I134" s="20">
        <f>SUM(I135,I137)</f>
        <v>0</v>
      </c>
      <c r="J134" s="20">
        <f>SUM(J135,J137)</f>
        <v>0</v>
      </c>
      <c r="K134" s="20">
        <f>SUM(K135,K137)</f>
        <v>0</v>
      </c>
      <c r="L134" s="20">
        <f>SUM(L135,L137)</f>
        <v>0</v>
      </c>
      <c r="M134" s="1"/>
      <c r="N134" s="16"/>
      <c r="O134" s="16"/>
      <c r="P134" s="16"/>
      <c r="Q134" s="16"/>
      <c r="R134" s="16"/>
      <c r="S134" s="16"/>
      <c r="T134" s="21" t="s">
        <v>28</v>
      </c>
    </row>
    <row r="135" spans="3:20" s="2" customFormat="1" ht="12" customHeight="1" x14ac:dyDescent="0.25">
      <c r="C135" s="1"/>
      <c r="D135" s="44" t="s">
        <v>292</v>
      </c>
      <c r="E135" s="49" t="s">
        <v>207</v>
      </c>
      <c r="F135" s="54" t="s">
        <v>286</v>
      </c>
      <c r="G135" s="54" t="s">
        <v>293</v>
      </c>
      <c r="H135" s="20">
        <f t="shared" si="5"/>
        <v>0</v>
      </c>
      <c r="I135" s="24"/>
      <c r="J135" s="24"/>
      <c r="K135" s="24"/>
      <c r="L135" s="24"/>
      <c r="M135" s="1"/>
      <c r="N135" s="16"/>
      <c r="O135" s="16"/>
      <c r="P135" s="16"/>
      <c r="Q135" s="16"/>
      <c r="R135" s="16"/>
      <c r="S135" s="16"/>
      <c r="T135" s="21" t="s">
        <v>28</v>
      </c>
    </row>
    <row r="136" spans="3:20" s="2" customFormat="1" ht="12" customHeight="1" x14ac:dyDescent="0.25">
      <c r="C136" s="1"/>
      <c r="D136" s="44" t="s">
        <v>294</v>
      </c>
      <c r="E136" s="50" t="s">
        <v>295</v>
      </c>
      <c r="F136" s="54" t="s">
        <v>286</v>
      </c>
      <c r="G136" s="54" t="s">
        <v>296</v>
      </c>
      <c r="H136" s="20">
        <f t="shared" si="5"/>
        <v>0</v>
      </c>
      <c r="I136" s="24"/>
      <c r="J136" s="24"/>
      <c r="K136" s="24"/>
      <c r="L136" s="24"/>
      <c r="M136" s="1"/>
      <c r="N136" s="16"/>
      <c r="O136" s="16"/>
      <c r="P136" s="16"/>
      <c r="Q136" s="16"/>
      <c r="R136" s="16"/>
      <c r="S136" s="16"/>
      <c r="T136" s="21" t="s">
        <v>28</v>
      </c>
    </row>
    <row r="137" spans="3:20" s="2" customFormat="1" ht="12" customHeight="1" x14ac:dyDescent="0.25">
      <c r="C137" s="1"/>
      <c r="D137" s="44" t="s">
        <v>297</v>
      </c>
      <c r="E137" s="49" t="s">
        <v>213</v>
      </c>
      <c r="F137" s="54" t="s">
        <v>286</v>
      </c>
      <c r="G137" s="54" t="s">
        <v>298</v>
      </c>
      <c r="H137" s="20">
        <f t="shared" si="5"/>
        <v>0</v>
      </c>
      <c r="I137" s="24"/>
      <c r="J137" s="24"/>
      <c r="K137" s="24"/>
      <c r="L137" s="24"/>
      <c r="M137" s="1"/>
      <c r="N137" s="16"/>
      <c r="O137" s="16"/>
      <c r="P137" s="16"/>
      <c r="Q137" s="16"/>
      <c r="R137" s="16"/>
      <c r="S137" s="16"/>
      <c r="T137" s="21" t="s">
        <v>28</v>
      </c>
    </row>
    <row r="138" spans="3:20" s="2" customFormat="1" ht="12" customHeight="1" x14ac:dyDescent="0.25">
      <c r="C138" s="1"/>
      <c r="D138" s="17" t="s">
        <v>299</v>
      </c>
      <c r="E138" s="18" t="s">
        <v>300</v>
      </c>
      <c r="F138" s="19" t="s">
        <v>286</v>
      </c>
      <c r="G138" s="19" t="s">
        <v>301</v>
      </c>
      <c r="H138" s="20">
        <f t="shared" si="5"/>
        <v>0</v>
      </c>
      <c r="I138" s="20">
        <f>SUM(I139,I144)</f>
        <v>0</v>
      </c>
      <c r="J138" s="20">
        <f>SUM(J139,J144)</f>
        <v>0</v>
      </c>
      <c r="K138" s="20">
        <f>SUM(K139,K144)</f>
        <v>0</v>
      </c>
      <c r="L138" s="20">
        <f>SUM(L139,L144)</f>
        <v>0</v>
      </c>
      <c r="M138" s="1"/>
      <c r="N138" s="16"/>
      <c r="O138" s="16"/>
      <c r="P138" s="16"/>
      <c r="Q138" s="16"/>
      <c r="R138" s="16"/>
      <c r="S138" s="16"/>
      <c r="T138" s="21" t="s">
        <v>28</v>
      </c>
    </row>
    <row r="139" spans="3:20" s="2" customFormat="1" ht="12" customHeight="1" x14ac:dyDescent="0.25">
      <c r="C139" s="1"/>
      <c r="D139" s="44" t="s">
        <v>302</v>
      </c>
      <c r="E139" s="48" t="s">
        <v>201</v>
      </c>
      <c r="F139" s="54" t="s">
        <v>286</v>
      </c>
      <c r="G139" s="54" t="s">
        <v>303</v>
      </c>
      <c r="H139" s="20">
        <f t="shared" si="5"/>
        <v>0</v>
      </c>
      <c r="I139" s="20">
        <f>SUM(I140:I141)</f>
        <v>0</v>
      </c>
      <c r="J139" s="20">
        <f>SUM(J140:J141)</f>
        <v>0</v>
      </c>
      <c r="K139" s="20">
        <f>SUM(K140:K141)</f>
        <v>0</v>
      </c>
      <c r="L139" s="20">
        <f>SUM(L140:L141)</f>
        <v>0</v>
      </c>
      <c r="M139" s="1"/>
      <c r="N139" s="16"/>
      <c r="O139" s="16"/>
      <c r="P139" s="16"/>
      <c r="Q139" s="16"/>
      <c r="R139" s="16"/>
      <c r="S139" s="16"/>
      <c r="T139" s="21" t="s">
        <v>28</v>
      </c>
    </row>
    <row r="140" spans="3:20" s="2" customFormat="1" ht="12" customHeight="1" x14ac:dyDescent="0.25">
      <c r="C140" s="1"/>
      <c r="D140" s="44" t="s">
        <v>304</v>
      </c>
      <c r="E140" s="49" t="s">
        <v>222</v>
      </c>
      <c r="F140" s="54" t="s">
        <v>286</v>
      </c>
      <c r="G140" s="54" t="s">
        <v>305</v>
      </c>
      <c r="H140" s="20">
        <f t="shared" si="5"/>
        <v>0</v>
      </c>
      <c r="I140" s="24"/>
      <c r="J140" s="24"/>
      <c r="K140" s="24"/>
      <c r="L140" s="24"/>
      <c r="M140" s="1"/>
      <c r="N140" s="16"/>
      <c r="O140" s="16"/>
      <c r="P140" s="16"/>
      <c r="Q140" s="16"/>
      <c r="R140" s="16"/>
      <c r="S140" s="16"/>
      <c r="T140" s="21" t="s">
        <v>28</v>
      </c>
    </row>
    <row r="141" spans="3:20" s="2" customFormat="1" ht="12" customHeight="1" x14ac:dyDescent="0.25">
      <c r="C141" s="1"/>
      <c r="D141" s="44" t="s">
        <v>306</v>
      </c>
      <c r="E141" s="49" t="s">
        <v>225</v>
      </c>
      <c r="F141" s="54" t="s">
        <v>286</v>
      </c>
      <c r="G141" s="54" t="s">
        <v>307</v>
      </c>
      <c r="H141" s="20">
        <f t="shared" si="5"/>
        <v>0</v>
      </c>
      <c r="I141" s="20">
        <f>SUM(I142:I143)</f>
        <v>0</v>
      </c>
      <c r="J141" s="20">
        <f>SUM(J142:J143)</f>
        <v>0</v>
      </c>
      <c r="K141" s="20">
        <f>SUM(K142:K143)</f>
        <v>0</v>
      </c>
      <c r="L141" s="20">
        <f>SUM(L142:L143)</f>
        <v>0</v>
      </c>
      <c r="M141" s="1"/>
      <c r="N141" s="16"/>
      <c r="O141" s="16"/>
      <c r="P141" s="16"/>
      <c r="Q141" s="16"/>
      <c r="R141" s="16"/>
      <c r="S141" s="16"/>
      <c r="T141" s="21" t="s">
        <v>28</v>
      </c>
    </row>
    <row r="142" spans="3:20" s="2" customFormat="1" ht="12" customHeight="1" x14ac:dyDescent="0.25">
      <c r="C142" s="1"/>
      <c r="D142" s="44" t="s">
        <v>308</v>
      </c>
      <c r="E142" s="50" t="s">
        <v>231</v>
      </c>
      <c r="F142" s="54" t="s">
        <v>286</v>
      </c>
      <c r="G142" s="54" t="s">
        <v>309</v>
      </c>
      <c r="H142" s="20">
        <f t="shared" si="5"/>
        <v>0</v>
      </c>
      <c r="I142" s="24"/>
      <c r="J142" s="24"/>
      <c r="K142" s="24"/>
      <c r="L142" s="24"/>
      <c r="M142" s="1"/>
      <c r="N142" s="16"/>
      <c r="O142" s="16"/>
      <c r="P142" s="16"/>
      <c r="Q142" s="16"/>
      <c r="R142" s="16"/>
      <c r="S142" s="16"/>
      <c r="T142" s="21" t="s">
        <v>28</v>
      </c>
    </row>
    <row r="143" spans="3:20" s="2" customFormat="1" ht="12" customHeight="1" x14ac:dyDescent="0.25">
      <c r="C143" s="1"/>
      <c r="D143" s="44" t="s">
        <v>310</v>
      </c>
      <c r="E143" s="50" t="s">
        <v>311</v>
      </c>
      <c r="F143" s="54" t="s">
        <v>286</v>
      </c>
      <c r="G143" s="54" t="s">
        <v>312</v>
      </c>
      <c r="H143" s="20">
        <f t="shared" si="5"/>
        <v>0</v>
      </c>
      <c r="I143" s="24"/>
      <c r="J143" s="24"/>
      <c r="K143" s="24"/>
      <c r="L143" s="24"/>
      <c r="M143" s="1"/>
      <c r="N143" s="16"/>
      <c r="O143" s="16"/>
      <c r="P143" s="16"/>
      <c r="Q143" s="16"/>
      <c r="R143" s="16"/>
      <c r="S143" s="16"/>
      <c r="T143" s="21" t="s">
        <v>28</v>
      </c>
    </row>
    <row r="144" spans="3:20" s="2" customFormat="1" ht="12" customHeight="1" x14ac:dyDescent="0.25">
      <c r="C144" s="1"/>
      <c r="D144" s="44" t="s">
        <v>313</v>
      </c>
      <c r="E144" s="48" t="s">
        <v>263</v>
      </c>
      <c r="F144" s="54" t="s">
        <v>286</v>
      </c>
      <c r="G144" s="54" t="s">
        <v>314</v>
      </c>
      <c r="H144" s="20">
        <f t="shared" si="5"/>
        <v>0</v>
      </c>
      <c r="I144" s="20">
        <f>SUM(I145,I147)</f>
        <v>0</v>
      </c>
      <c r="J144" s="20">
        <f>SUM(J145,J147)</f>
        <v>0</v>
      </c>
      <c r="K144" s="20">
        <f>SUM(K145,K147)</f>
        <v>0</v>
      </c>
      <c r="L144" s="20">
        <f>SUM(L145,L147)</f>
        <v>0</v>
      </c>
      <c r="M144" s="1"/>
      <c r="N144" s="16"/>
      <c r="O144" s="16"/>
      <c r="P144" s="16"/>
      <c r="Q144" s="16"/>
      <c r="R144" s="16"/>
      <c r="S144" s="16"/>
      <c r="T144" s="21" t="s">
        <v>28</v>
      </c>
    </row>
    <row r="145" spans="3:22" s="2" customFormat="1" ht="12" customHeight="1" x14ac:dyDescent="0.25">
      <c r="C145" s="1"/>
      <c r="D145" s="44" t="s">
        <v>315</v>
      </c>
      <c r="E145" s="49" t="s">
        <v>207</v>
      </c>
      <c r="F145" s="54" t="s">
        <v>286</v>
      </c>
      <c r="G145" s="54" t="s">
        <v>316</v>
      </c>
      <c r="H145" s="20">
        <f t="shared" si="5"/>
        <v>0</v>
      </c>
      <c r="I145" s="24"/>
      <c r="J145" s="24"/>
      <c r="K145" s="24"/>
      <c r="L145" s="24"/>
      <c r="M145" s="1"/>
      <c r="N145" s="16"/>
      <c r="O145" s="16"/>
      <c r="P145" s="16"/>
      <c r="Q145" s="16"/>
      <c r="R145" s="16"/>
      <c r="S145" s="16"/>
      <c r="T145" s="21" t="s">
        <v>28</v>
      </c>
    </row>
    <row r="146" spans="3:22" s="2" customFormat="1" ht="12" customHeight="1" x14ac:dyDescent="0.25">
      <c r="C146" s="1"/>
      <c r="D146" s="44" t="s">
        <v>317</v>
      </c>
      <c r="E146" s="50" t="s">
        <v>295</v>
      </c>
      <c r="F146" s="54" t="s">
        <v>286</v>
      </c>
      <c r="G146" s="54" t="s">
        <v>318</v>
      </c>
      <c r="H146" s="20">
        <f t="shared" si="5"/>
        <v>0</v>
      </c>
      <c r="I146" s="24"/>
      <c r="J146" s="24"/>
      <c r="K146" s="24"/>
      <c r="L146" s="24"/>
      <c r="M146" s="1"/>
      <c r="N146" s="16"/>
      <c r="O146" s="16"/>
      <c r="P146" s="16"/>
      <c r="Q146" s="16"/>
      <c r="R146" s="16"/>
      <c r="S146" s="16"/>
      <c r="T146" s="21" t="s">
        <v>28</v>
      </c>
    </row>
    <row r="147" spans="3:22" s="2" customFormat="1" ht="12" customHeight="1" x14ac:dyDescent="0.25">
      <c r="C147" s="1"/>
      <c r="D147" s="44" t="s">
        <v>319</v>
      </c>
      <c r="E147" s="49" t="s">
        <v>213</v>
      </c>
      <c r="F147" s="54" t="s">
        <v>286</v>
      </c>
      <c r="G147" s="54" t="s">
        <v>320</v>
      </c>
      <c r="H147" s="20">
        <f t="shared" si="5"/>
        <v>0</v>
      </c>
      <c r="I147" s="24"/>
      <c r="J147" s="24"/>
      <c r="K147" s="24"/>
      <c r="L147" s="24"/>
      <c r="M147" s="1"/>
      <c r="N147" s="16"/>
      <c r="O147" s="16"/>
      <c r="P147" s="16"/>
      <c r="Q147" s="16"/>
      <c r="R147" s="16"/>
      <c r="S147" s="16"/>
      <c r="T147" s="21" t="s">
        <v>28</v>
      </c>
    </row>
    <row r="148" spans="3:22" s="2" customFormat="1" ht="26.25" customHeight="1" x14ac:dyDescent="0.25">
      <c r="C148" s="1"/>
      <c r="D148" s="17" t="s">
        <v>321</v>
      </c>
      <c r="E148" s="18" t="s">
        <v>322</v>
      </c>
      <c r="F148" s="19" t="s">
        <v>286</v>
      </c>
      <c r="G148" s="19" t="s">
        <v>323</v>
      </c>
      <c r="H148" s="20">
        <f t="shared" si="5"/>
        <v>5029.9373252280002</v>
      </c>
      <c r="I148" s="20">
        <f>SUM(I149:I150)</f>
        <v>3.0363337199999996</v>
      </c>
      <c r="J148" s="20">
        <f>SUM(J149:J150)</f>
        <v>4554.2234295240005</v>
      </c>
      <c r="K148" s="20">
        <f>SUM(K149:K150)</f>
        <v>336.43557287999994</v>
      </c>
      <c r="L148" s="20">
        <f>SUM(L149:L150)</f>
        <v>136.241989104</v>
      </c>
      <c r="M148" s="1"/>
      <c r="N148" s="16"/>
      <c r="O148" s="16"/>
      <c r="P148" s="16"/>
      <c r="Q148" s="16"/>
      <c r="R148" s="16"/>
      <c r="S148" s="16"/>
      <c r="T148" s="21" t="s">
        <v>28</v>
      </c>
    </row>
    <row r="149" spans="3:22" s="2" customFormat="1" ht="12" customHeight="1" x14ac:dyDescent="0.25">
      <c r="C149" s="1"/>
      <c r="D149" s="44" t="s">
        <v>324</v>
      </c>
      <c r="E149" s="48" t="s">
        <v>201</v>
      </c>
      <c r="F149" s="54" t="s">
        <v>286</v>
      </c>
      <c r="G149" s="54" t="s">
        <v>325</v>
      </c>
      <c r="H149" s="20">
        <f t="shared" si="5"/>
        <v>0</v>
      </c>
      <c r="I149" s="24"/>
      <c r="J149" s="24"/>
      <c r="K149" s="24"/>
      <c r="L149" s="24"/>
      <c r="M149" s="1"/>
      <c r="N149" s="16"/>
      <c r="O149" s="16"/>
      <c r="P149" s="16"/>
      <c r="Q149" s="16"/>
      <c r="R149" s="16"/>
      <c r="S149" s="16"/>
      <c r="T149" s="21" t="s">
        <v>28</v>
      </c>
    </row>
    <row r="150" spans="3:22" s="2" customFormat="1" ht="12" customHeight="1" x14ac:dyDescent="0.25">
      <c r="C150" s="1"/>
      <c r="D150" s="44" t="s">
        <v>326</v>
      </c>
      <c r="E150" s="48" t="s">
        <v>204</v>
      </c>
      <c r="F150" s="54" t="s">
        <v>286</v>
      </c>
      <c r="G150" s="54" t="s">
        <v>327</v>
      </c>
      <c r="H150" s="20">
        <f t="shared" si="5"/>
        <v>5029.9373252280002</v>
      </c>
      <c r="I150" s="20">
        <f>SUM(I151:I152)</f>
        <v>3.0363337199999996</v>
      </c>
      <c r="J150" s="20">
        <f>SUM(J151:J152)</f>
        <v>4554.2234295240005</v>
      </c>
      <c r="K150" s="20">
        <f>SUM(K151:K152)</f>
        <v>336.43557287999994</v>
      </c>
      <c r="L150" s="20">
        <f>SUM(L151:L152)</f>
        <v>136.241989104</v>
      </c>
      <c r="M150" s="1"/>
      <c r="N150" s="16"/>
      <c r="O150" s="16"/>
      <c r="P150" s="16"/>
      <c r="Q150" s="16"/>
      <c r="R150" s="16"/>
      <c r="S150" s="16"/>
      <c r="T150" s="21" t="s">
        <v>28</v>
      </c>
    </row>
    <row r="151" spans="3:22" s="2" customFormat="1" ht="12" customHeight="1" x14ac:dyDescent="0.25">
      <c r="C151" s="1"/>
      <c r="D151" s="44" t="s">
        <v>328</v>
      </c>
      <c r="E151" s="49" t="s">
        <v>279</v>
      </c>
      <c r="F151" s="54" t="s">
        <v>286</v>
      </c>
      <c r="G151" s="54" t="s">
        <v>329</v>
      </c>
      <c r="H151" s="20">
        <f t="shared" si="5"/>
        <v>4038.4018276440002</v>
      </c>
      <c r="I151" s="24"/>
      <c r="J151" s="24">
        <f>J129*54523.19/1000*1.2</f>
        <v>4038.4018276440002</v>
      </c>
      <c r="K151" s="24"/>
      <c r="L151" s="24"/>
      <c r="M151" s="1"/>
      <c r="N151" s="16"/>
      <c r="O151" s="16"/>
      <c r="P151" s="16"/>
      <c r="Q151" s="16"/>
      <c r="R151" s="16"/>
      <c r="S151" s="16"/>
      <c r="T151" s="21" t="s">
        <v>28</v>
      </c>
      <c r="V151" s="39"/>
    </row>
    <row r="152" spans="3:22" s="2" customFormat="1" ht="12" customHeight="1" x14ac:dyDescent="0.25">
      <c r="C152" s="1"/>
      <c r="D152" s="44" t="s">
        <v>330</v>
      </c>
      <c r="E152" s="49" t="s">
        <v>213</v>
      </c>
      <c r="F152" s="54" t="s">
        <v>286</v>
      </c>
      <c r="G152" s="54" t="s">
        <v>331</v>
      </c>
      <c r="H152" s="20">
        <f t="shared" si="5"/>
        <v>991.53549758399993</v>
      </c>
      <c r="I152" s="24">
        <f>I130*107.42/1000*1.2</f>
        <v>3.0363337199999996</v>
      </c>
      <c r="J152" s="24">
        <f>J130*107.42/1000*1.2</f>
        <v>515.82160188</v>
      </c>
      <c r="K152" s="24">
        <f>K130*107.42/1000*1.2</f>
        <v>336.43557287999994</v>
      </c>
      <c r="L152" s="24">
        <f>L130*107.42/1000*1.2</f>
        <v>136.241989104</v>
      </c>
      <c r="M152" s="1"/>
      <c r="N152" s="16"/>
      <c r="O152" s="16"/>
      <c r="P152" s="16"/>
      <c r="Q152" s="16"/>
      <c r="R152" s="16"/>
      <c r="S152" s="16"/>
      <c r="T152" s="21" t="s">
        <v>28</v>
      </c>
      <c r="V152" s="39"/>
    </row>
  </sheetData>
  <mergeCells count="11">
    <mergeCell ref="D14:F14"/>
    <mergeCell ref="D54:F54"/>
    <mergeCell ref="D94:F94"/>
    <mergeCell ref="D98:F98"/>
    <mergeCell ref="D131:F131"/>
    <mergeCell ref="I11:L11"/>
    <mergeCell ref="D11:D12"/>
    <mergeCell ref="E11:E12"/>
    <mergeCell ref="F11:F12"/>
    <mergeCell ref="G11:G12"/>
    <mergeCell ref="H11:H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topLeftCell="C1" workbookViewId="0">
      <selection activeCell="J146" sqref="J146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44.2851562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21" width="9.140625" style="2"/>
    <col min="22" max="22" width="15.140625" style="2" customWidth="1"/>
    <col min="23" max="23" width="9.140625" style="2"/>
    <col min="24" max="24" width="14.7109375" style="2" customWidth="1"/>
    <col min="25" max="16384" width="9.140625" style="2"/>
  </cols>
  <sheetData>
    <row r="1" spans="1:20" x14ac:dyDescent="0.25">
      <c r="A1" s="5"/>
    </row>
    <row r="2" spans="1:20" x14ac:dyDescent="0.25">
      <c r="A2" s="5"/>
      <c r="D2" s="41" t="s">
        <v>12</v>
      </c>
      <c r="E2" s="41"/>
      <c r="F2" s="7"/>
      <c r="G2" s="7"/>
      <c r="H2" s="7"/>
      <c r="I2" s="7"/>
      <c r="J2" s="7"/>
      <c r="K2" s="7"/>
    </row>
    <row r="3" spans="1:20" x14ac:dyDescent="0.25">
      <c r="D3" s="43" t="str">
        <f>IF(ORG="","Не определено",ORG)</f>
        <v>ООО "КВЭП"</v>
      </c>
      <c r="E3" s="43"/>
    </row>
    <row r="4" spans="1:20" x14ac:dyDescent="0.25">
      <c r="D4" s="9"/>
      <c r="E4" s="9"/>
      <c r="F4" s="7"/>
      <c r="G4" s="7"/>
      <c r="H4" s="7"/>
      <c r="I4" s="7"/>
      <c r="J4" s="7"/>
      <c r="K4" s="7"/>
      <c r="L4" s="40" t="s">
        <v>13</v>
      </c>
    </row>
    <row r="5" spans="1:20" x14ac:dyDescent="0.25">
      <c r="D5" s="66" t="s">
        <v>14</v>
      </c>
      <c r="E5" s="66" t="s">
        <v>15</v>
      </c>
      <c r="F5" s="66" t="s">
        <v>16</v>
      </c>
      <c r="G5" s="66" t="s">
        <v>17</v>
      </c>
      <c r="H5" s="66" t="s">
        <v>18</v>
      </c>
      <c r="I5" s="66" t="s">
        <v>19</v>
      </c>
      <c r="J5" s="66"/>
      <c r="K5" s="66"/>
      <c r="L5" s="66"/>
    </row>
    <row r="6" spans="1:20" x14ac:dyDescent="0.25">
      <c r="D6" s="66"/>
      <c r="E6" s="66"/>
      <c r="F6" s="66"/>
      <c r="G6" s="66"/>
      <c r="H6" s="66"/>
      <c r="I6" s="55" t="s">
        <v>20</v>
      </c>
      <c r="J6" s="55" t="s">
        <v>21</v>
      </c>
      <c r="K6" s="55" t="s">
        <v>22</v>
      </c>
      <c r="L6" s="55" t="s">
        <v>23</v>
      </c>
    </row>
    <row r="7" spans="1:20" x14ac:dyDescent="0.25">
      <c r="D7" s="12">
        <v>0</v>
      </c>
      <c r="E7" s="12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2">
        <v>7</v>
      </c>
      <c r="L7" s="12">
        <v>8</v>
      </c>
    </row>
    <row r="8" spans="1:20" x14ac:dyDescent="0.25">
      <c r="D8" s="64" t="s">
        <v>24</v>
      </c>
      <c r="E8" s="65"/>
      <c r="F8" s="65"/>
      <c r="G8" s="13"/>
      <c r="H8" s="14"/>
      <c r="I8" s="14"/>
      <c r="J8" s="14"/>
      <c r="K8" s="14"/>
      <c r="L8" s="15"/>
      <c r="N8" s="16"/>
      <c r="O8" s="16"/>
      <c r="P8" s="16"/>
      <c r="Q8" s="16"/>
      <c r="R8" s="16"/>
      <c r="S8" s="16"/>
      <c r="T8" s="16"/>
    </row>
    <row r="9" spans="1:20" x14ac:dyDescent="0.25">
      <c r="D9" s="17" t="s">
        <v>25</v>
      </c>
      <c r="E9" s="18" t="s">
        <v>26</v>
      </c>
      <c r="F9" s="19" t="s">
        <v>27</v>
      </c>
      <c r="G9" s="19">
        <v>10</v>
      </c>
      <c r="H9" s="20">
        <f>SUM(I9:L9)</f>
        <v>9285.9520000000011</v>
      </c>
      <c r="I9" s="20">
        <f>SUM(I10,I11,I14,I17)</f>
        <v>1208.222</v>
      </c>
      <c r="J9" s="20">
        <f>SUM(J10,J11,J14,J17)</f>
        <v>5748.0410000000002</v>
      </c>
      <c r="K9" s="20">
        <f>SUM(K10,K11,K14,K17)</f>
        <v>2329.6890000000003</v>
      </c>
      <c r="L9" s="20">
        <f>SUM(L10,L11,L14,L17)</f>
        <v>0</v>
      </c>
      <c r="N9" s="16"/>
      <c r="O9" s="16"/>
      <c r="P9" s="16"/>
      <c r="Q9" s="16"/>
      <c r="R9" s="16"/>
      <c r="S9" s="16"/>
      <c r="T9" s="21" t="s">
        <v>28</v>
      </c>
    </row>
    <row r="10" spans="1:20" x14ac:dyDescent="0.25">
      <c r="D10" s="44" t="s">
        <v>29</v>
      </c>
      <c r="E10" s="48" t="s">
        <v>30</v>
      </c>
      <c r="F10" s="55" t="s">
        <v>27</v>
      </c>
      <c r="G10" s="55">
        <v>20</v>
      </c>
      <c r="H10" s="20">
        <f>SUM(I10:L10)</f>
        <v>0</v>
      </c>
      <c r="I10" s="24"/>
      <c r="J10" s="24"/>
      <c r="K10" s="24"/>
      <c r="L10" s="24"/>
      <c r="N10" s="16"/>
      <c r="O10" s="16"/>
      <c r="P10" s="16"/>
      <c r="Q10" s="16"/>
      <c r="R10" s="16"/>
      <c r="S10" s="16"/>
      <c r="T10" s="21" t="s">
        <v>28</v>
      </c>
    </row>
    <row r="11" spans="1:20" x14ac:dyDescent="0.25">
      <c r="A11" s="2"/>
      <c r="B11" s="2"/>
      <c r="D11" s="44" t="s">
        <v>31</v>
      </c>
      <c r="E11" s="48" t="s">
        <v>32</v>
      </c>
      <c r="F11" s="55" t="s">
        <v>27</v>
      </c>
      <c r="G11" s="55">
        <v>30</v>
      </c>
      <c r="H11" s="20">
        <f>SUM(I11:L11)</f>
        <v>0</v>
      </c>
      <c r="I11" s="20">
        <f>SUM(I12:I13)</f>
        <v>0</v>
      </c>
      <c r="J11" s="20">
        <f>SUM(J12:J13)</f>
        <v>0</v>
      </c>
      <c r="K11" s="20">
        <f>SUM(K12:K13)</f>
        <v>0</v>
      </c>
      <c r="L11" s="20">
        <f>SUM(L12:L13)</f>
        <v>0</v>
      </c>
      <c r="N11" s="16"/>
      <c r="O11" s="16"/>
      <c r="P11" s="16"/>
      <c r="Q11" s="16"/>
      <c r="R11" s="16"/>
      <c r="S11" s="16"/>
      <c r="T11" s="21" t="s">
        <v>28</v>
      </c>
    </row>
    <row r="12" spans="1:20" x14ac:dyDescent="0.25">
      <c r="A12" s="2"/>
      <c r="B12" s="2"/>
      <c r="D12" s="47"/>
      <c r="E12" s="26"/>
      <c r="F12" s="46"/>
      <c r="G12" s="46"/>
      <c r="H12" s="28"/>
      <c r="I12" s="28"/>
      <c r="J12" s="28"/>
      <c r="K12" s="28"/>
      <c r="L12" s="29"/>
      <c r="N12" s="21" t="s">
        <v>33</v>
      </c>
      <c r="O12" s="16"/>
      <c r="P12" s="16"/>
      <c r="Q12" s="16"/>
      <c r="R12" s="16"/>
      <c r="S12" s="16"/>
      <c r="T12" s="16"/>
    </row>
    <row r="13" spans="1:20" x14ac:dyDescent="0.25">
      <c r="A13" s="2"/>
      <c r="B13" s="2"/>
      <c r="D13" s="45"/>
      <c r="E13" s="26" t="s">
        <v>34</v>
      </c>
      <c r="F13" s="46"/>
      <c r="G13" s="46"/>
      <c r="H13" s="28"/>
      <c r="I13" s="28"/>
      <c r="J13" s="28"/>
      <c r="K13" s="28"/>
      <c r="L13" s="29"/>
      <c r="N13" s="16"/>
      <c r="O13" s="16"/>
      <c r="P13" s="16"/>
      <c r="Q13" s="16"/>
      <c r="R13" s="16"/>
      <c r="S13" s="16"/>
      <c r="T13" s="31" t="s">
        <v>35</v>
      </c>
    </row>
    <row r="14" spans="1:20" x14ac:dyDescent="0.25">
      <c r="A14" s="2"/>
      <c r="B14" s="2"/>
      <c r="D14" s="44" t="s">
        <v>36</v>
      </c>
      <c r="E14" s="48" t="s">
        <v>37</v>
      </c>
      <c r="F14" s="55" t="s">
        <v>27</v>
      </c>
      <c r="G14" s="55" t="s">
        <v>38</v>
      </c>
      <c r="H14" s="20">
        <f>SUM(I14:L14)</f>
        <v>0</v>
      </c>
      <c r="I14" s="20">
        <f>SUM(I15:I16)</f>
        <v>0</v>
      </c>
      <c r="J14" s="20">
        <f>SUM(J15:J16)</f>
        <v>0</v>
      </c>
      <c r="K14" s="20">
        <f>SUM(K15:K16)</f>
        <v>0</v>
      </c>
      <c r="L14" s="20">
        <f>SUM(L15:L16)</f>
        <v>0</v>
      </c>
      <c r="N14" s="16"/>
      <c r="O14" s="16"/>
      <c r="P14" s="16"/>
      <c r="Q14" s="16"/>
      <c r="R14" s="16"/>
      <c r="S14" s="16"/>
      <c r="T14" s="21" t="s">
        <v>28</v>
      </c>
    </row>
    <row r="15" spans="1:20" x14ac:dyDescent="0.25">
      <c r="A15" s="2"/>
      <c r="B15" s="2"/>
      <c r="D15" s="47"/>
      <c r="E15" s="26"/>
      <c r="F15" s="46"/>
      <c r="G15" s="46"/>
      <c r="H15" s="28"/>
      <c r="I15" s="28"/>
      <c r="J15" s="28"/>
      <c r="K15" s="28"/>
      <c r="L15" s="29"/>
      <c r="N15" s="21" t="s">
        <v>33</v>
      </c>
      <c r="O15" s="16"/>
      <c r="P15" s="16"/>
      <c r="Q15" s="16"/>
      <c r="R15" s="16"/>
      <c r="S15" s="16"/>
      <c r="T15" s="16"/>
    </row>
    <row r="16" spans="1:20" x14ac:dyDescent="0.25">
      <c r="A16" s="2"/>
      <c r="B16" s="2"/>
      <c r="D16" s="45"/>
      <c r="E16" s="26" t="s">
        <v>34</v>
      </c>
      <c r="F16" s="46"/>
      <c r="G16" s="46"/>
      <c r="H16" s="28"/>
      <c r="I16" s="28"/>
      <c r="J16" s="28"/>
      <c r="K16" s="28"/>
      <c r="L16" s="29"/>
      <c r="N16" s="16"/>
      <c r="O16" s="16"/>
      <c r="P16" s="16"/>
      <c r="Q16" s="16"/>
      <c r="R16" s="16"/>
      <c r="S16" s="16"/>
      <c r="T16" s="31" t="s">
        <v>39</v>
      </c>
    </row>
    <row r="17" spans="1:20" x14ac:dyDescent="0.25">
      <c r="A17" s="2"/>
      <c r="B17" s="2"/>
      <c r="D17" s="44" t="s">
        <v>40</v>
      </c>
      <c r="E17" s="48" t="s">
        <v>41</v>
      </c>
      <c r="F17" s="55" t="s">
        <v>27</v>
      </c>
      <c r="G17" s="55" t="s">
        <v>42</v>
      </c>
      <c r="H17" s="20">
        <f>SUM(I17:L17)</f>
        <v>9285.9520000000011</v>
      </c>
      <c r="I17" s="20">
        <f>SUM(I18:I22)</f>
        <v>1208.222</v>
      </c>
      <c r="J17" s="20">
        <f>SUM(J18:J22)</f>
        <v>5748.0410000000002</v>
      </c>
      <c r="K17" s="20">
        <f>SUM(K18:K22)</f>
        <v>2329.6890000000003</v>
      </c>
      <c r="L17" s="20">
        <f>SUM(L18:L22)</f>
        <v>0</v>
      </c>
      <c r="N17" s="16"/>
      <c r="O17" s="16"/>
      <c r="P17" s="16"/>
      <c r="Q17" s="16"/>
      <c r="R17" s="16"/>
      <c r="S17" s="16"/>
      <c r="T17" s="21" t="s">
        <v>28</v>
      </c>
    </row>
    <row r="18" spans="1:20" x14ac:dyDescent="0.25">
      <c r="A18" s="2"/>
      <c r="B18" s="2"/>
      <c r="D18" s="47"/>
      <c r="E18" s="26"/>
      <c r="F18" s="46"/>
      <c r="G18" s="46"/>
      <c r="H18" s="28"/>
      <c r="I18" s="28"/>
      <c r="J18" s="28"/>
      <c r="K18" s="28"/>
      <c r="L18" s="29"/>
      <c r="N18" s="21" t="s">
        <v>33</v>
      </c>
      <c r="O18" s="16"/>
      <c r="P18" s="16"/>
      <c r="Q18" s="16"/>
      <c r="R18" s="16"/>
      <c r="S18" s="16"/>
      <c r="T18" s="16"/>
    </row>
    <row r="19" spans="1:20" s="1" customFormat="1" ht="12.75" x14ac:dyDescent="0.15">
      <c r="C19" s="32" t="s">
        <v>43</v>
      </c>
      <c r="D19" s="44" t="str">
        <f>"1.4."&amp;N19</f>
        <v>1.4.1</v>
      </c>
      <c r="E19" s="52" t="s">
        <v>44</v>
      </c>
      <c r="F19" s="55" t="s">
        <v>27</v>
      </c>
      <c r="G19" s="55" t="s">
        <v>42</v>
      </c>
      <c r="H19" s="20">
        <f>SUM(I19:L19)</f>
        <v>8690.9369999999999</v>
      </c>
      <c r="I19" s="24">
        <v>1208.222</v>
      </c>
      <c r="J19" s="24">
        <v>5748.0410000000002</v>
      </c>
      <c r="K19" s="24">
        <v>1734.674</v>
      </c>
      <c r="L19" s="24"/>
      <c r="N19" s="21" t="s">
        <v>25</v>
      </c>
      <c r="O19" s="34" t="s">
        <v>44</v>
      </c>
      <c r="P19" s="34" t="s">
        <v>45</v>
      </c>
      <c r="Q19" s="34" t="s">
        <v>46</v>
      </c>
      <c r="R19" s="34" t="s">
        <v>47</v>
      </c>
      <c r="S19" s="21" t="s">
        <v>48</v>
      </c>
      <c r="T19" s="21" t="s">
        <v>49</v>
      </c>
    </row>
    <row r="20" spans="1:20" s="1" customFormat="1" ht="12.75" x14ac:dyDescent="0.15">
      <c r="C20" s="32" t="s">
        <v>43</v>
      </c>
      <c r="D20" s="44" t="str">
        <f>"1.4."&amp;N20</f>
        <v>1.4.2</v>
      </c>
      <c r="E20" s="52" t="s">
        <v>50</v>
      </c>
      <c r="F20" s="55" t="s">
        <v>27</v>
      </c>
      <c r="G20" s="55" t="s">
        <v>42</v>
      </c>
      <c r="H20" s="20">
        <f>SUM(I20:L20)</f>
        <v>449.03400000000005</v>
      </c>
      <c r="I20" s="24"/>
      <c r="J20" s="24"/>
      <c r="K20" s="24">
        <f>442.076+6.958</f>
        <v>449.03400000000005</v>
      </c>
      <c r="L20" s="24"/>
      <c r="N20" s="21" t="s">
        <v>51</v>
      </c>
      <c r="O20" s="34" t="s">
        <v>50</v>
      </c>
      <c r="P20" s="34" t="s">
        <v>52</v>
      </c>
      <c r="Q20" s="34" t="s">
        <v>53</v>
      </c>
      <c r="R20" s="34" t="s">
        <v>47</v>
      </c>
      <c r="S20" s="21" t="s">
        <v>48</v>
      </c>
      <c r="T20" s="21" t="s">
        <v>49</v>
      </c>
    </row>
    <row r="21" spans="1:20" s="1" customFormat="1" ht="12.75" x14ac:dyDescent="0.15">
      <c r="C21" s="32" t="s">
        <v>43</v>
      </c>
      <c r="D21" s="44" t="str">
        <f>"1.4."&amp;N21</f>
        <v>1.4.3</v>
      </c>
      <c r="E21" s="52" t="s">
        <v>54</v>
      </c>
      <c r="F21" s="55" t="s">
        <v>27</v>
      </c>
      <c r="G21" s="55" t="s">
        <v>42</v>
      </c>
      <c r="H21" s="20">
        <f>SUM(I21:L21)</f>
        <v>145.98099999999999</v>
      </c>
      <c r="I21" s="24"/>
      <c r="J21" s="24"/>
      <c r="K21" s="24">
        <v>145.98099999999999</v>
      </c>
      <c r="L21" s="24"/>
      <c r="N21" s="21" t="s">
        <v>55</v>
      </c>
      <c r="O21" s="34" t="s">
        <v>54</v>
      </c>
      <c r="P21" s="34" t="s">
        <v>56</v>
      </c>
      <c r="Q21" s="34" t="s">
        <v>57</v>
      </c>
      <c r="R21" s="34" t="s">
        <v>58</v>
      </c>
      <c r="S21" s="21" t="s">
        <v>48</v>
      </c>
      <c r="T21" s="21" t="s">
        <v>49</v>
      </c>
    </row>
    <row r="22" spans="1:20" x14ac:dyDescent="0.25">
      <c r="A22" s="2"/>
      <c r="B22" s="2"/>
      <c r="D22" s="45"/>
      <c r="E22" s="26" t="s">
        <v>34</v>
      </c>
      <c r="F22" s="46"/>
      <c r="G22" s="46"/>
      <c r="H22" s="28"/>
      <c r="I22" s="28"/>
      <c r="J22" s="28"/>
      <c r="K22" s="28"/>
      <c r="L22" s="29"/>
      <c r="N22" s="16"/>
      <c r="O22" s="16"/>
      <c r="P22" s="16"/>
      <c r="Q22" s="16"/>
      <c r="R22" s="16"/>
      <c r="S22" s="16"/>
      <c r="T22" s="31" t="s">
        <v>59</v>
      </c>
    </row>
    <row r="23" spans="1:20" ht="21" x14ac:dyDescent="0.25">
      <c r="A23" s="2"/>
      <c r="B23" s="2"/>
      <c r="D23" s="17" t="s">
        <v>51</v>
      </c>
      <c r="E23" s="18" t="s">
        <v>60</v>
      </c>
      <c r="F23" s="19" t="s">
        <v>27</v>
      </c>
      <c r="G23" s="19" t="s">
        <v>61</v>
      </c>
      <c r="H23" s="20">
        <f t="shared" ref="H23:H35" si="0">SUM(I23:L23)</f>
        <v>3539.7489999999998</v>
      </c>
      <c r="I23" s="20">
        <f>SUM(I25,I26,I27)</f>
        <v>0</v>
      </c>
      <c r="J23" s="20">
        <f>SUM(J24,J26,J27)</f>
        <v>0</v>
      </c>
      <c r="K23" s="20">
        <f>SUM(K24,K25,K27)</f>
        <v>2233.1779999999999</v>
      </c>
      <c r="L23" s="20">
        <f>SUM(L24,L25,L26)</f>
        <v>1306.5709999999999</v>
      </c>
      <c r="N23" s="16"/>
      <c r="O23" s="16"/>
      <c r="P23" s="16"/>
      <c r="Q23" s="16"/>
      <c r="R23" s="16"/>
      <c r="S23" s="16"/>
      <c r="T23" s="21" t="s">
        <v>28</v>
      </c>
    </row>
    <row r="24" spans="1:20" x14ac:dyDescent="0.25">
      <c r="A24" s="2"/>
      <c r="B24" s="2"/>
      <c r="D24" s="44" t="s">
        <v>62</v>
      </c>
      <c r="E24" s="48" t="s">
        <v>20</v>
      </c>
      <c r="F24" s="55" t="s">
        <v>27</v>
      </c>
      <c r="G24" s="55" t="s">
        <v>63</v>
      </c>
      <c r="H24" s="20">
        <f t="shared" si="0"/>
        <v>1129.577</v>
      </c>
      <c r="I24" s="35"/>
      <c r="J24" s="24"/>
      <c r="K24" s="24">
        <f>I40</f>
        <v>1129.577</v>
      </c>
      <c r="L24" s="24"/>
      <c r="N24" s="16"/>
      <c r="O24" s="16"/>
      <c r="P24" s="16"/>
      <c r="Q24" s="16"/>
      <c r="R24" s="16"/>
      <c r="S24" s="16"/>
      <c r="T24" s="21" t="s">
        <v>28</v>
      </c>
    </row>
    <row r="25" spans="1:20" x14ac:dyDescent="0.25">
      <c r="A25" s="2"/>
      <c r="B25" s="2"/>
      <c r="D25" s="44" t="s">
        <v>64</v>
      </c>
      <c r="E25" s="48" t="s">
        <v>21</v>
      </c>
      <c r="F25" s="55" t="s">
        <v>27</v>
      </c>
      <c r="G25" s="55" t="s">
        <v>65</v>
      </c>
      <c r="H25" s="20">
        <f t="shared" si="0"/>
        <v>1103.6009999999999</v>
      </c>
      <c r="I25" s="24"/>
      <c r="J25" s="35"/>
      <c r="K25" s="24">
        <f>J17-J29-J43</f>
        <v>1103.6009999999999</v>
      </c>
      <c r="L25" s="24"/>
      <c r="N25" s="16"/>
      <c r="O25" s="16"/>
      <c r="P25" s="16"/>
      <c r="Q25" s="16"/>
      <c r="R25" s="16"/>
      <c r="S25" s="16"/>
      <c r="T25" s="21" t="s">
        <v>28</v>
      </c>
    </row>
    <row r="26" spans="1:20" x14ac:dyDescent="0.25">
      <c r="A26" s="2"/>
      <c r="B26" s="2"/>
      <c r="D26" s="44" t="s">
        <v>66</v>
      </c>
      <c r="E26" s="48" t="s">
        <v>22</v>
      </c>
      <c r="F26" s="55" t="s">
        <v>27</v>
      </c>
      <c r="G26" s="55" t="s">
        <v>67</v>
      </c>
      <c r="H26" s="20">
        <f t="shared" si="0"/>
        <v>1306.5709999999999</v>
      </c>
      <c r="I26" s="24"/>
      <c r="J26" s="24"/>
      <c r="K26" s="35"/>
      <c r="L26" s="24">
        <f>K9+K23-K29-K43</f>
        <v>1306.5709999999999</v>
      </c>
      <c r="N26" s="16"/>
      <c r="O26" s="16"/>
      <c r="P26" s="16"/>
      <c r="Q26" s="16"/>
      <c r="R26" s="16"/>
      <c r="S26" s="16"/>
      <c r="T26" s="21" t="s">
        <v>28</v>
      </c>
    </row>
    <row r="27" spans="1:20" x14ac:dyDescent="0.25">
      <c r="A27" s="2"/>
      <c r="B27" s="2"/>
      <c r="D27" s="44" t="s">
        <v>68</v>
      </c>
      <c r="E27" s="48" t="s">
        <v>69</v>
      </c>
      <c r="F27" s="55" t="s">
        <v>27</v>
      </c>
      <c r="G27" s="55" t="s">
        <v>70</v>
      </c>
      <c r="H27" s="20">
        <f t="shared" si="0"/>
        <v>0</v>
      </c>
      <c r="I27" s="24"/>
      <c r="J27" s="24"/>
      <c r="K27" s="24"/>
      <c r="L27" s="35"/>
      <c r="N27" s="16"/>
      <c r="O27" s="16"/>
      <c r="P27" s="16"/>
      <c r="Q27" s="16"/>
      <c r="R27" s="16"/>
      <c r="S27" s="16"/>
      <c r="T27" s="21" t="s">
        <v>28</v>
      </c>
    </row>
    <row r="28" spans="1:20" ht="21" x14ac:dyDescent="0.25">
      <c r="A28" s="2"/>
      <c r="B28" s="2"/>
      <c r="D28" s="17" t="s">
        <v>55</v>
      </c>
      <c r="E28" s="18" t="s">
        <v>71</v>
      </c>
      <c r="F28" s="19" t="s">
        <v>27</v>
      </c>
      <c r="G28" s="19" t="s">
        <v>72</v>
      </c>
      <c r="H28" s="20">
        <f t="shared" si="0"/>
        <v>0</v>
      </c>
      <c r="I28" s="24"/>
      <c r="J28" s="24"/>
      <c r="K28" s="24"/>
      <c r="L28" s="24"/>
      <c r="N28" s="16"/>
      <c r="O28" s="16"/>
      <c r="P28" s="16"/>
      <c r="Q28" s="16"/>
      <c r="R28" s="16"/>
      <c r="S28" s="16"/>
      <c r="T28" s="21" t="s">
        <v>28</v>
      </c>
    </row>
    <row r="29" spans="1:20" x14ac:dyDescent="0.25">
      <c r="A29" s="2"/>
      <c r="B29" s="2"/>
      <c r="D29" s="17" t="s">
        <v>73</v>
      </c>
      <c r="E29" s="18" t="s">
        <v>74</v>
      </c>
      <c r="F29" s="19" t="s">
        <v>27</v>
      </c>
      <c r="G29" s="19" t="s">
        <v>75</v>
      </c>
      <c r="H29" s="20">
        <f t="shared" si="0"/>
        <v>8952.7780000000002</v>
      </c>
      <c r="I29" s="20">
        <f>SUM(I30,I32,I35,I39)</f>
        <v>0</v>
      </c>
      <c r="J29" s="20">
        <f>SUM(J30,J32,J35,J39)</f>
        <v>4544.47</v>
      </c>
      <c r="K29" s="20">
        <f>SUM(K30,K32,K35,K39)</f>
        <v>3167.1330000000003</v>
      </c>
      <c r="L29" s="20">
        <f>SUM(L30,L32,L35,L39)</f>
        <v>1241.175</v>
      </c>
      <c r="N29" s="16"/>
      <c r="O29" s="16"/>
      <c r="P29" s="16"/>
      <c r="Q29" s="16"/>
      <c r="R29" s="16"/>
      <c r="S29" s="16"/>
      <c r="T29" s="21" t="s">
        <v>28</v>
      </c>
    </row>
    <row r="30" spans="1:20" ht="21" x14ac:dyDescent="0.25">
      <c r="A30" s="2"/>
      <c r="B30" s="2"/>
      <c r="D30" s="44" t="s">
        <v>76</v>
      </c>
      <c r="E30" s="48" t="s">
        <v>77</v>
      </c>
      <c r="F30" s="55" t="s">
        <v>27</v>
      </c>
      <c r="G30" s="55" t="s">
        <v>78</v>
      </c>
      <c r="H30" s="20">
        <f t="shared" si="0"/>
        <v>0</v>
      </c>
      <c r="I30" s="24"/>
      <c r="J30" s="24"/>
      <c r="K30" s="24"/>
      <c r="L30" s="24"/>
      <c r="N30" s="16"/>
      <c r="O30" s="16"/>
      <c r="P30" s="16"/>
      <c r="Q30" s="16"/>
      <c r="R30" s="16"/>
      <c r="S30" s="16"/>
      <c r="T30" s="21" t="s">
        <v>28</v>
      </c>
    </row>
    <row r="31" spans="1:20" ht="21" x14ac:dyDescent="0.25">
      <c r="A31" s="2"/>
      <c r="B31" s="2"/>
      <c r="D31" s="44" t="s">
        <v>79</v>
      </c>
      <c r="E31" s="49" t="s">
        <v>80</v>
      </c>
      <c r="F31" s="55" t="s">
        <v>27</v>
      </c>
      <c r="G31" s="55" t="s">
        <v>81</v>
      </c>
      <c r="H31" s="20">
        <f t="shared" si="0"/>
        <v>0</v>
      </c>
      <c r="I31" s="24"/>
      <c r="J31" s="24"/>
      <c r="K31" s="24"/>
      <c r="L31" s="24"/>
      <c r="N31" s="16"/>
      <c r="O31" s="16"/>
      <c r="P31" s="16"/>
      <c r="Q31" s="16"/>
      <c r="R31" s="16"/>
      <c r="S31" s="16"/>
      <c r="T31" s="21" t="s">
        <v>28</v>
      </c>
    </row>
    <row r="32" spans="1:20" x14ac:dyDescent="0.25">
      <c r="A32" s="2"/>
      <c r="B32" s="2"/>
      <c r="D32" s="44" t="s">
        <v>82</v>
      </c>
      <c r="E32" s="48" t="s">
        <v>83</v>
      </c>
      <c r="F32" s="55" t="s">
        <v>27</v>
      </c>
      <c r="G32" s="55" t="s">
        <v>84</v>
      </c>
      <c r="H32" s="20">
        <f t="shared" si="0"/>
        <v>6160.4550000000008</v>
      </c>
      <c r="I32" s="24">
        <v>0</v>
      </c>
      <c r="J32" s="24">
        <f>4544.47-J37</f>
        <v>1752.1470000000004</v>
      </c>
      <c r="K32" s="24">
        <f>3162.112+5.021</f>
        <v>3167.1330000000003</v>
      </c>
      <c r="L32" s="24">
        <v>1241.175</v>
      </c>
      <c r="N32" s="16"/>
      <c r="O32" s="16"/>
      <c r="P32" s="16"/>
      <c r="Q32" s="16"/>
      <c r="R32" s="16"/>
      <c r="S32" s="16"/>
      <c r="T32" s="21" t="s">
        <v>28</v>
      </c>
    </row>
    <row r="33" spans="1:20" x14ac:dyDescent="0.25">
      <c r="A33" s="2"/>
      <c r="B33" s="2"/>
      <c r="D33" s="44" t="s">
        <v>85</v>
      </c>
      <c r="E33" s="49" t="s">
        <v>86</v>
      </c>
      <c r="F33" s="55" t="s">
        <v>27</v>
      </c>
      <c r="G33" s="55" t="s">
        <v>87</v>
      </c>
      <c r="H33" s="20">
        <f t="shared" si="0"/>
        <v>0</v>
      </c>
      <c r="I33" s="24"/>
      <c r="J33" s="24"/>
      <c r="K33" s="24"/>
      <c r="L33" s="24"/>
      <c r="N33" s="16"/>
      <c r="O33" s="16"/>
      <c r="P33" s="16"/>
      <c r="Q33" s="16"/>
      <c r="R33" s="16"/>
      <c r="S33" s="16"/>
      <c r="T33" s="21" t="s">
        <v>28</v>
      </c>
    </row>
    <row r="34" spans="1:20" ht="21" x14ac:dyDescent="0.25">
      <c r="A34" s="2"/>
      <c r="B34" s="2"/>
      <c r="D34" s="44" t="s">
        <v>88</v>
      </c>
      <c r="E34" s="50" t="s">
        <v>89</v>
      </c>
      <c r="F34" s="55" t="s">
        <v>27</v>
      </c>
      <c r="G34" s="55" t="s">
        <v>90</v>
      </c>
      <c r="H34" s="20">
        <f t="shared" si="0"/>
        <v>0</v>
      </c>
      <c r="I34" s="24"/>
      <c r="J34" s="24"/>
      <c r="K34" s="24"/>
      <c r="L34" s="24"/>
      <c r="N34" s="16"/>
      <c r="O34" s="16"/>
      <c r="P34" s="16"/>
      <c r="Q34" s="16"/>
      <c r="R34" s="16"/>
      <c r="S34" s="16"/>
      <c r="T34" s="21" t="s">
        <v>28</v>
      </c>
    </row>
    <row r="35" spans="1:20" x14ac:dyDescent="0.25">
      <c r="A35" s="2"/>
      <c r="B35" s="2"/>
      <c r="D35" s="44" t="s">
        <v>91</v>
      </c>
      <c r="E35" s="48" t="s">
        <v>92</v>
      </c>
      <c r="F35" s="55" t="s">
        <v>27</v>
      </c>
      <c r="G35" s="55" t="s">
        <v>93</v>
      </c>
      <c r="H35" s="20">
        <f t="shared" si="0"/>
        <v>2792.3229999999999</v>
      </c>
      <c r="I35" s="20">
        <f>SUM(I36:I38)</f>
        <v>0</v>
      </c>
      <c r="J35" s="20">
        <f>SUM(J36:J38)</f>
        <v>2792.3229999999999</v>
      </c>
      <c r="K35" s="20">
        <f>SUM(K36:K38)</f>
        <v>0</v>
      </c>
      <c r="L35" s="20">
        <f>SUM(L36:L38)</f>
        <v>0</v>
      </c>
      <c r="N35" s="16"/>
      <c r="O35" s="16"/>
      <c r="P35" s="16"/>
      <c r="Q35" s="16"/>
      <c r="R35" s="16"/>
      <c r="S35" s="16"/>
      <c r="T35" s="21" t="s">
        <v>28</v>
      </c>
    </row>
    <row r="36" spans="1:20" x14ac:dyDescent="0.25">
      <c r="A36" s="2"/>
      <c r="B36" s="2"/>
      <c r="D36" s="47"/>
      <c r="E36" s="26"/>
      <c r="F36" s="46"/>
      <c r="G36" s="46"/>
      <c r="H36" s="28"/>
      <c r="I36" s="28"/>
      <c r="J36" s="28"/>
      <c r="K36" s="28"/>
      <c r="L36" s="29"/>
      <c r="N36" s="21" t="s">
        <v>33</v>
      </c>
      <c r="O36" s="16"/>
      <c r="P36" s="16"/>
      <c r="Q36" s="16"/>
      <c r="R36" s="16"/>
      <c r="S36" s="16"/>
      <c r="T36" s="16"/>
    </row>
    <row r="37" spans="1:20" s="1" customFormat="1" ht="12.75" x14ac:dyDescent="0.15">
      <c r="C37" s="32" t="s">
        <v>43</v>
      </c>
      <c r="D37" s="44" t="str">
        <f>"4.3."&amp;N37</f>
        <v>4.3.1</v>
      </c>
      <c r="E37" s="52" t="s">
        <v>50</v>
      </c>
      <c r="F37" s="55" t="s">
        <v>27</v>
      </c>
      <c r="G37" s="55" t="s">
        <v>93</v>
      </c>
      <c r="H37" s="20">
        <f>SUM(I37:L37)</f>
        <v>2792.3229999999999</v>
      </c>
      <c r="I37" s="24"/>
      <c r="J37" s="24">
        <v>2792.3229999999999</v>
      </c>
      <c r="K37" s="24"/>
      <c r="L37" s="24"/>
      <c r="N37" s="21" t="s">
        <v>25</v>
      </c>
      <c r="O37" s="34" t="s">
        <v>50</v>
      </c>
      <c r="P37" s="34" t="s">
        <v>52</v>
      </c>
      <c r="Q37" s="34" t="s">
        <v>53</v>
      </c>
      <c r="R37" s="34" t="s">
        <v>47</v>
      </c>
      <c r="S37" s="21" t="s">
        <v>48</v>
      </c>
      <c r="T37" s="21" t="s">
        <v>94</v>
      </c>
    </row>
    <row r="38" spans="1:20" x14ac:dyDescent="0.25">
      <c r="A38" s="2"/>
      <c r="B38" s="2"/>
      <c r="D38" s="45"/>
      <c r="E38" s="26" t="s">
        <v>34</v>
      </c>
      <c r="F38" s="46"/>
      <c r="G38" s="46"/>
      <c r="H38" s="28"/>
      <c r="I38" s="28"/>
      <c r="J38" s="28"/>
      <c r="K38" s="28"/>
      <c r="L38" s="29"/>
      <c r="N38" s="16"/>
      <c r="O38" s="16"/>
      <c r="P38" s="16"/>
      <c r="Q38" s="16"/>
      <c r="R38" s="16"/>
      <c r="S38" s="16"/>
      <c r="T38" s="31" t="s">
        <v>95</v>
      </c>
    </row>
    <row r="39" spans="1:20" x14ac:dyDescent="0.25">
      <c r="A39" s="2"/>
      <c r="B39" s="2"/>
      <c r="D39" s="44" t="s">
        <v>96</v>
      </c>
      <c r="E39" s="48" t="s">
        <v>97</v>
      </c>
      <c r="F39" s="55" t="s">
        <v>27</v>
      </c>
      <c r="G39" s="55" t="s">
        <v>98</v>
      </c>
      <c r="H39" s="20">
        <f t="shared" ref="H39:H47" si="1">SUM(I39:L39)</f>
        <v>0</v>
      </c>
      <c r="I39" s="24"/>
      <c r="J39" s="24"/>
      <c r="K39" s="24"/>
      <c r="L39" s="24"/>
      <c r="N39" s="16"/>
      <c r="O39" s="16"/>
      <c r="P39" s="16"/>
      <c r="Q39" s="16"/>
      <c r="R39" s="16"/>
      <c r="S39" s="16"/>
      <c r="T39" s="21" t="s">
        <v>28</v>
      </c>
    </row>
    <row r="40" spans="1:20" x14ac:dyDescent="0.25">
      <c r="A40" s="2"/>
      <c r="B40" s="2"/>
      <c r="D40" s="17" t="s">
        <v>99</v>
      </c>
      <c r="E40" s="18" t="s">
        <v>100</v>
      </c>
      <c r="F40" s="19" t="s">
        <v>27</v>
      </c>
      <c r="G40" s="19" t="s">
        <v>101</v>
      </c>
      <c r="H40" s="20">
        <f t="shared" si="1"/>
        <v>3539.7489999999998</v>
      </c>
      <c r="I40" s="24">
        <f>I19-I43</f>
        <v>1129.577</v>
      </c>
      <c r="J40" s="24">
        <f>J9-J29-J43</f>
        <v>1103.6009999999999</v>
      </c>
      <c r="K40" s="24">
        <f>K9+K23-K29-K43</f>
        <v>1306.5709999999999</v>
      </c>
      <c r="L40" s="24">
        <f>L23-L32-L43</f>
        <v>0</v>
      </c>
      <c r="N40" s="16"/>
      <c r="O40" s="16"/>
      <c r="P40" s="16"/>
      <c r="Q40" s="16"/>
      <c r="R40" s="16"/>
      <c r="S40" s="16"/>
      <c r="T40" s="21" t="s">
        <v>28</v>
      </c>
    </row>
    <row r="41" spans="1:20" x14ac:dyDescent="0.25">
      <c r="A41" s="2"/>
      <c r="B41" s="2"/>
      <c r="D41" s="17" t="s">
        <v>102</v>
      </c>
      <c r="E41" s="18" t="s">
        <v>103</v>
      </c>
      <c r="F41" s="19" t="s">
        <v>27</v>
      </c>
      <c r="G41" s="19" t="s">
        <v>104</v>
      </c>
      <c r="H41" s="20">
        <f t="shared" si="1"/>
        <v>0</v>
      </c>
      <c r="I41" s="24"/>
      <c r="J41" s="24"/>
      <c r="K41" s="24"/>
      <c r="L41" s="24"/>
      <c r="N41" s="16"/>
      <c r="O41" s="16"/>
      <c r="P41" s="16"/>
      <c r="Q41" s="16"/>
      <c r="R41" s="16"/>
      <c r="S41" s="16"/>
      <c r="T41" s="21" t="s">
        <v>28</v>
      </c>
    </row>
    <row r="42" spans="1:20" x14ac:dyDescent="0.25">
      <c r="A42" s="2"/>
      <c r="B42" s="2"/>
      <c r="D42" s="17" t="s">
        <v>105</v>
      </c>
      <c r="E42" s="18" t="s">
        <v>106</v>
      </c>
      <c r="F42" s="19" t="s">
        <v>27</v>
      </c>
      <c r="G42" s="19" t="s">
        <v>107</v>
      </c>
      <c r="H42" s="20">
        <f t="shared" si="1"/>
        <v>0</v>
      </c>
      <c r="I42" s="24"/>
      <c r="J42" s="24"/>
      <c r="K42" s="24"/>
      <c r="L42" s="24"/>
      <c r="N42" s="16"/>
      <c r="O42" s="16"/>
      <c r="P42" s="16"/>
      <c r="Q42" s="16"/>
      <c r="R42" s="16"/>
      <c r="S42" s="16"/>
      <c r="T42" s="21" t="s">
        <v>28</v>
      </c>
    </row>
    <row r="43" spans="1:20" ht="21" x14ac:dyDescent="0.25">
      <c r="A43" s="2"/>
      <c r="B43" s="2"/>
      <c r="D43" s="17" t="s">
        <v>108</v>
      </c>
      <c r="E43" s="18" t="s">
        <v>109</v>
      </c>
      <c r="F43" s="19" t="s">
        <v>27</v>
      </c>
      <c r="G43" s="19" t="s">
        <v>110</v>
      </c>
      <c r="H43" s="20">
        <f t="shared" si="1"/>
        <v>333.17400000000004</v>
      </c>
      <c r="I43" s="24">
        <v>78.644999999999996</v>
      </c>
      <c r="J43" s="24">
        <v>99.97</v>
      </c>
      <c r="K43" s="24">
        <f>87.226+1.937</f>
        <v>89.162999999999997</v>
      </c>
      <c r="L43" s="24">
        <v>65.396000000000001</v>
      </c>
      <c r="N43" s="16"/>
      <c r="O43" s="16"/>
      <c r="P43" s="16"/>
      <c r="Q43" s="16"/>
      <c r="R43" s="16"/>
      <c r="S43" s="16"/>
      <c r="T43" s="21" t="s">
        <v>28</v>
      </c>
    </row>
    <row r="44" spans="1:20" ht="21" x14ac:dyDescent="0.25">
      <c r="A44" s="2"/>
      <c r="B44" s="2"/>
      <c r="D44" s="44" t="s">
        <v>111</v>
      </c>
      <c r="E44" s="48" t="s">
        <v>112</v>
      </c>
      <c r="F44" s="55" t="s">
        <v>27</v>
      </c>
      <c r="G44" s="55" t="s">
        <v>113</v>
      </c>
      <c r="H44" s="20">
        <f t="shared" si="1"/>
        <v>0</v>
      </c>
      <c r="I44" s="24"/>
      <c r="J44" s="24"/>
      <c r="K44" s="24"/>
      <c r="L44" s="24"/>
      <c r="N44" s="16"/>
      <c r="O44" s="16"/>
      <c r="P44" s="16"/>
      <c r="Q44" s="16"/>
      <c r="R44" s="16"/>
      <c r="S44" s="16"/>
      <c r="T44" s="21" t="s">
        <v>28</v>
      </c>
    </row>
    <row r="45" spans="1:20" ht="21" x14ac:dyDescent="0.25">
      <c r="A45" s="2"/>
      <c r="B45" s="2"/>
      <c r="D45" s="17" t="s">
        <v>114</v>
      </c>
      <c r="E45" s="18" t="s">
        <v>115</v>
      </c>
      <c r="F45" s="19" t="s">
        <v>27</v>
      </c>
      <c r="G45" s="19" t="s">
        <v>116</v>
      </c>
      <c r="H45" s="20">
        <f t="shared" si="1"/>
        <v>206.81100000000001</v>
      </c>
      <c r="I45" s="24"/>
      <c r="J45" s="24">
        <v>46.048000000000002</v>
      </c>
      <c r="K45" s="24">
        <v>97.671999999999997</v>
      </c>
      <c r="L45" s="24">
        <v>63.091000000000001</v>
      </c>
      <c r="N45" s="16"/>
      <c r="O45" s="16"/>
      <c r="P45" s="16"/>
      <c r="Q45" s="16"/>
      <c r="R45" s="16"/>
      <c r="S45" s="16"/>
      <c r="T45" s="21" t="s">
        <v>28</v>
      </c>
    </row>
    <row r="46" spans="1:20" ht="42" x14ac:dyDescent="0.25">
      <c r="A46" s="2"/>
      <c r="B46" s="2"/>
      <c r="D46" s="17" t="s">
        <v>117</v>
      </c>
      <c r="E46" s="18" t="s">
        <v>118</v>
      </c>
      <c r="F46" s="19" t="s">
        <v>27</v>
      </c>
      <c r="G46" s="19" t="s">
        <v>119</v>
      </c>
      <c r="H46" s="20">
        <f t="shared" si="1"/>
        <v>126.363</v>
      </c>
      <c r="I46" s="20">
        <f>I43-I45</f>
        <v>78.644999999999996</v>
      </c>
      <c r="J46" s="20">
        <f>J43-J45</f>
        <v>53.921999999999997</v>
      </c>
      <c r="K46" s="20">
        <f>K43-K45</f>
        <v>-8.5090000000000003</v>
      </c>
      <c r="L46" s="20">
        <f>L43-L45</f>
        <v>2.3049999999999997</v>
      </c>
      <c r="N46" s="16"/>
      <c r="O46" s="16"/>
      <c r="P46" s="16"/>
      <c r="Q46" s="16"/>
      <c r="R46" s="16"/>
      <c r="S46" s="16"/>
      <c r="T46" s="21" t="s">
        <v>28</v>
      </c>
    </row>
    <row r="47" spans="1:20" x14ac:dyDescent="0.25">
      <c r="A47" s="2"/>
      <c r="B47" s="2"/>
      <c r="D47" s="17" t="s">
        <v>120</v>
      </c>
      <c r="E47" s="18" t="s">
        <v>121</v>
      </c>
      <c r="F47" s="19" t="s">
        <v>27</v>
      </c>
      <c r="G47" s="19" t="s">
        <v>122</v>
      </c>
      <c r="H47" s="20">
        <f t="shared" si="1"/>
        <v>0</v>
      </c>
      <c r="I47" s="20">
        <f>SUM(I9,I23,I28)-SUM(I29,I40:I43)</f>
        <v>0</v>
      </c>
      <c r="J47" s="20">
        <f>SUM(J9,J23,J28)-SUM(J29,J40:J43)</f>
        <v>0</v>
      </c>
      <c r="K47" s="20">
        <f>SUM(K9,K23,K28)-SUM(K29,K40:K43)</f>
        <v>0</v>
      </c>
      <c r="L47" s="20">
        <f>SUM(L9,L23,L28)-SUM(L29,L40:L43)</f>
        <v>0</v>
      </c>
      <c r="N47" s="16"/>
      <c r="O47" s="16"/>
      <c r="P47" s="16"/>
      <c r="Q47" s="16"/>
      <c r="R47" s="16"/>
      <c r="S47" s="16"/>
      <c r="T47" s="21" t="s">
        <v>28</v>
      </c>
    </row>
    <row r="48" spans="1:20" x14ac:dyDescent="0.25">
      <c r="A48" s="2"/>
      <c r="B48" s="2"/>
      <c r="D48" s="64" t="s">
        <v>123</v>
      </c>
      <c r="E48" s="65"/>
      <c r="F48" s="65"/>
      <c r="G48" s="13"/>
      <c r="H48" s="14"/>
      <c r="I48" s="14"/>
      <c r="J48" s="14"/>
      <c r="K48" s="14"/>
      <c r="L48" s="15"/>
      <c r="N48" s="16"/>
      <c r="O48" s="16"/>
      <c r="P48" s="16"/>
      <c r="Q48" s="16"/>
      <c r="R48" s="16"/>
      <c r="S48" s="16"/>
      <c r="T48" s="16"/>
    </row>
    <row r="49" spans="1:20" x14ac:dyDescent="0.25">
      <c r="A49" s="2"/>
      <c r="B49" s="2"/>
      <c r="D49" s="17" t="s">
        <v>124</v>
      </c>
      <c r="E49" s="18" t="s">
        <v>26</v>
      </c>
      <c r="F49" s="19" t="s">
        <v>125</v>
      </c>
      <c r="G49" s="19" t="s">
        <v>126</v>
      </c>
      <c r="H49" s="20">
        <f>SUM(I49:L49)</f>
        <v>12.481118279569893</v>
      </c>
      <c r="I49" s="20">
        <f>SUM(I50,I51,I54,I57)</f>
        <v>1.6239543010752688</v>
      </c>
      <c r="J49" s="20">
        <f>SUM(J50,J51,J54,J57)</f>
        <v>7.7258615591397852</v>
      </c>
      <c r="K49" s="20">
        <f>SUM(K50,K51,K54,K57)</f>
        <v>3.1313024193548391</v>
      </c>
      <c r="L49" s="20">
        <f>SUM(L50,L51,L54,L57)</f>
        <v>0</v>
      </c>
      <c r="N49" s="16"/>
      <c r="O49" s="16"/>
      <c r="P49" s="16"/>
      <c r="Q49" s="16"/>
      <c r="R49" s="16"/>
      <c r="S49" s="16"/>
      <c r="T49" s="21" t="s">
        <v>28</v>
      </c>
    </row>
    <row r="50" spans="1:20" x14ac:dyDescent="0.25">
      <c r="A50" s="2"/>
      <c r="B50" s="2"/>
      <c r="D50" s="44" t="s">
        <v>127</v>
      </c>
      <c r="E50" s="48" t="s">
        <v>30</v>
      </c>
      <c r="F50" s="55" t="s">
        <v>125</v>
      </c>
      <c r="G50" s="55" t="s">
        <v>128</v>
      </c>
      <c r="H50" s="20">
        <f>SUM(I50:L50)</f>
        <v>0</v>
      </c>
      <c r="I50" s="24"/>
      <c r="J50" s="24"/>
      <c r="K50" s="24"/>
      <c r="L50" s="24"/>
      <c r="N50" s="16"/>
      <c r="O50" s="16"/>
      <c r="P50" s="16"/>
      <c r="Q50" s="16"/>
      <c r="R50" s="16"/>
      <c r="S50" s="16"/>
      <c r="T50" s="21" t="s">
        <v>28</v>
      </c>
    </row>
    <row r="51" spans="1:20" x14ac:dyDescent="0.25">
      <c r="A51" s="2"/>
      <c r="B51" s="2"/>
      <c r="D51" s="44" t="s">
        <v>129</v>
      </c>
      <c r="E51" s="48" t="s">
        <v>32</v>
      </c>
      <c r="F51" s="55" t="s">
        <v>125</v>
      </c>
      <c r="G51" s="55" t="s">
        <v>130</v>
      </c>
      <c r="H51" s="20">
        <f>SUM(I51:L51)</f>
        <v>0</v>
      </c>
      <c r="I51" s="20">
        <f>SUM(I52:I53)</f>
        <v>0</v>
      </c>
      <c r="J51" s="20">
        <f>SUM(J52:J53)</f>
        <v>0</v>
      </c>
      <c r="K51" s="20">
        <f>SUM(K52:K53)</f>
        <v>0</v>
      </c>
      <c r="L51" s="20">
        <f>SUM(L52:L53)</f>
        <v>0</v>
      </c>
      <c r="N51" s="16"/>
      <c r="O51" s="16"/>
      <c r="P51" s="16"/>
      <c r="Q51" s="16"/>
      <c r="R51" s="16"/>
      <c r="S51" s="16"/>
      <c r="T51" s="21" t="s">
        <v>28</v>
      </c>
    </row>
    <row r="52" spans="1:20" x14ac:dyDescent="0.25">
      <c r="A52" s="2"/>
      <c r="B52" s="2"/>
      <c r="D52" s="47"/>
      <c r="E52" s="26"/>
      <c r="F52" s="46"/>
      <c r="G52" s="46"/>
      <c r="H52" s="28"/>
      <c r="I52" s="28"/>
      <c r="J52" s="28"/>
      <c r="K52" s="28"/>
      <c r="L52" s="29"/>
      <c r="N52" s="21" t="s">
        <v>33</v>
      </c>
      <c r="O52" s="16"/>
      <c r="P52" s="16"/>
      <c r="Q52" s="16"/>
      <c r="R52" s="16"/>
      <c r="S52" s="16"/>
      <c r="T52" s="16"/>
    </row>
    <row r="53" spans="1:20" x14ac:dyDescent="0.25">
      <c r="A53" s="2"/>
      <c r="B53" s="2"/>
      <c r="D53" s="45"/>
      <c r="E53" s="26" t="s">
        <v>34</v>
      </c>
      <c r="F53" s="46"/>
      <c r="G53" s="46"/>
      <c r="H53" s="28"/>
      <c r="I53" s="28"/>
      <c r="J53" s="28"/>
      <c r="K53" s="28"/>
      <c r="L53" s="29"/>
      <c r="N53" s="16"/>
      <c r="O53" s="16"/>
      <c r="P53" s="16"/>
      <c r="Q53" s="16"/>
      <c r="R53" s="16"/>
      <c r="S53" s="16"/>
      <c r="T53" s="31" t="s">
        <v>131</v>
      </c>
    </row>
    <row r="54" spans="1:20" x14ac:dyDescent="0.25">
      <c r="A54" s="2"/>
      <c r="B54" s="2"/>
      <c r="D54" s="44" t="s">
        <v>132</v>
      </c>
      <c r="E54" s="48" t="s">
        <v>37</v>
      </c>
      <c r="F54" s="55" t="s">
        <v>125</v>
      </c>
      <c r="G54" s="55" t="s">
        <v>133</v>
      </c>
      <c r="H54" s="20">
        <f>SUM(I54:L54)</f>
        <v>0</v>
      </c>
      <c r="I54" s="20">
        <f>SUM(I55:I56)</f>
        <v>0</v>
      </c>
      <c r="J54" s="20">
        <f>SUM(J55:J56)</f>
        <v>0</v>
      </c>
      <c r="K54" s="20">
        <f>SUM(K55:K56)</f>
        <v>0</v>
      </c>
      <c r="L54" s="20">
        <f>SUM(L55:L56)</f>
        <v>0</v>
      </c>
      <c r="N54" s="16"/>
      <c r="O54" s="16"/>
      <c r="P54" s="16"/>
      <c r="Q54" s="16"/>
      <c r="R54" s="16"/>
      <c r="S54" s="16"/>
      <c r="T54" s="21" t="s">
        <v>28</v>
      </c>
    </row>
    <row r="55" spans="1:20" x14ac:dyDescent="0.25">
      <c r="A55" s="2"/>
      <c r="B55" s="2"/>
      <c r="D55" s="47"/>
      <c r="E55" s="26"/>
      <c r="F55" s="46"/>
      <c r="G55" s="46"/>
      <c r="H55" s="28"/>
      <c r="I55" s="28"/>
      <c r="J55" s="28"/>
      <c r="K55" s="28"/>
      <c r="L55" s="29"/>
      <c r="N55" s="21" t="s">
        <v>33</v>
      </c>
      <c r="O55" s="16"/>
      <c r="P55" s="16"/>
      <c r="Q55" s="16"/>
      <c r="R55" s="16"/>
      <c r="S55" s="16"/>
      <c r="T55" s="16"/>
    </row>
    <row r="56" spans="1:20" x14ac:dyDescent="0.25">
      <c r="A56" s="2"/>
      <c r="B56" s="2"/>
      <c r="D56" s="45"/>
      <c r="E56" s="26" t="s">
        <v>34</v>
      </c>
      <c r="F56" s="46"/>
      <c r="G56" s="46"/>
      <c r="H56" s="28"/>
      <c r="I56" s="28"/>
      <c r="J56" s="28"/>
      <c r="K56" s="28"/>
      <c r="L56" s="29"/>
      <c r="N56" s="16"/>
      <c r="O56" s="16"/>
      <c r="P56" s="16"/>
      <c r="Q56" s="16"/>
      <c r="R56" s="16"/>
      <c r="S56" s="16"/>
      <c r="T56" s="31" t="s">
        <v>134</v>
      </c>
    </row>
    <row r="57" spans="1:20" x14ac:dyDescent="0.25">
      <c r="A57" s="2"/>
      <c r="B57" s="2"/>
      <c r="D57" s="44" t="s">
        <v>135</v>
      </c>
      <c r="E57" s="48" t="s">
        <v>41</v>
      </c>
      <c r="F57" s="55" t="s">
        <v>125</v>
      </c>
      <c r="G57" s="55" t="s">
        <v>136</v>
      </c>
      <c r="H57" s="20">
        <f>SUM(I57:L57)</f>
        <v>12.481118279569893</v>
      </c>
      <c r="I57" s="20">
        <f>SUM(I58:I62)</f>
        <v>1.6239543010752688</v>
      </c>
      <c r="J57" s="20">
        <f>SUM(J58:J62)</f>
        <v>7.7258615591397852</v>
      </c>
      <c r="K57" s="20">
        <f>SUM(K58:K62)</f>
        <v>3.1313024193548391</v>
      </c>
      <c r="L57" s="20">
        <f>SUM(L58:L62)</f>
        <v>0</v>
      </c>
      <c r="N57" s="16"/>
      <c r="O57" s="16"/>
      <c r="P57" s="16"/>
      <c r="Q57" s="16"/>
      <c r="R57" s="16"/>
      <c r="S57" s="16"/>
      <c r="T57" s="21" t="s">
        <v>28</v>
      </c>
    </row>
    <row r="58" spans="1:20" x14ac:dyDescent="0.25">
      <c r="A58" s="2"/>
      <c r="B58" s="2"/>
      <c r="D58" s="47"/>
      <c r="E58" s="26"/>
      <c r="F58" s="46"/>
      <c r="G58" s="46"/>
      <c r="H58" s="28"/>
      <c r="I58" s="28"/>
      <c r="J58" s="28"/>
      <c r="K58" s="28"/>
      <c r="L58" s="29"/>
      <c r="N58" s="21" t="s">
        <v>33</v>
      </c>
      <c r="O58" s="16"/>
      <c r="P58" s="16"/>
      <c r="Q58" s="16"/>
      <c r="R58" s="16"/>
      <c r="S58" s="16"/>
      <c r="T58" s="16"/>
    </row>
    <row r="59" spans="1:20" s="1" customFormat="1" ht="12.75" x14ac:dyDescent="0.15">
      <c r="C59" s="32" t="s">
        <v>43</v>
      </c>
      <c r="D59" s="44" t="str">
        <f>"12.4."&amp;N59</f>
        <v>12.4.1</v>
      </c>
      <c r="E59" s="52" t="s">
        <v>44</v>
      </c>
      <c r="F59" s="55" t="s">
        <v>125</v>
      </c>
      <c r="G59" s="55" t="s">
        <v>136</v>
      </c>
      <c r="H59" s="20">
        <f>SUM(I59:L59)</f>
        <v>11.681366935483872</v>
      </c>
      <c r="I59" s="24">
        <f>I19/744</f>
        <v>1.6239543010752688</v>
      </c>
      <c r="J59" s="24">
        <f t="shared" ref="J59:K59" si="2">J19/744</f>
        <v>7.7258615591397852</v>
      </c>
      <c r="K59" s="24">
        <f t="shared" si="2"/>
        <v>2.3315510752688171</v>
      </c>
      <c r="L59" s="24"/>
      <c r="N59" s="21" t="s">
        <v>25</v>
      </c>
      <c r="O59" s="34" t="s">
        <v>44</v>
      </c>
      <c r="P59" s="34" t="s">
        <v>45</v>
      </c>
      <c r="Q59" s="34" t="s">
        <v>46</v>
      </c>
      <c r="R59" s="34" t="s">
        <v>47</v>
      </c>
      <c r="S59" s="21" t="s">
        <v>48</v>
      </c>
      <c r="T59" s="21" t="s">
        <v>137</v>
      </c>
    </row>
    <row r="60" spans="1:20" s="1" customFormat="1" ht="12.75" x14ac:dyDescent="0.15">
      <c r="C60" s="32" t="s">
        <v>43</v>
      </c>
      <c r="D60" s="44" t="str">
        <f>"12.4."&amp;N60</f>
        <v>12.4.2</v>
      </c>
      <c r="E60" s="52" t="s">
        <v>50</v>
      </c>
      <c r="F60" s="55" t="s">
        <v>125</v>
      </c>
      <c r="G60" s="55" t="s">
        <v>136</v>
      </c>
      <c r="H60" s="20">
        <f>SUM(I60:L60)</f>
        <v>0.60354032258064527</v>
      </c>
      <c r="I60" s="24"/>
      <c r="J60" s="24"/>
      <c r="K60" s="24">
        <f t="shared" ref="K60" si="3">K20/744</f>
        <v>0.60354032258064527</v>
      </c>
      <c r="L60" s="24"/>
      <c r="N60" s="21" t="s">
        <v>51</v>
      </c>
      <c r="O60" s="34" t="s">
        <v>50</v>
      </c>
      <c r="P60" s="34" t="s">
        <v>52</v>
      </c>
      <c r="Q60" s="34" t="s">
        <v>53</v>
      </c>
      <c r="R60" s="34" t="s">
        <v>47</v>
      </c>
      <c r="S60" s="21" t="s">
        <v>48</v>
      </c>
      <c r="T60" s="21" t="s">
        <v>137</v>
      </c>
    </row>
    <row r="61" spans="1:20" s="1" customFormat="1" ht="12.75" x14ac:dyDescent="0.15">
      <c r="C61" s="32" t="s">
        <v>43</v>
      </c>
      <c r="D61" s="44" t="str">
        <f>"12.4."&amp;N61</f>
        <v>12.4.3</v>
      </c>
      <c r="E61" s="52" t="s">
        <v>54</v>
      </c>
      <c r="F61" s="55" t="s">
        <v>125</v>
      </c>
      <c r="G61" s="55" t="s">
        <v>136</v>
      </c>
      <c r="H61" s="20">
        <f>SUM(I61:L61)</f>
        <v>0.19621102150537634</v>
      </c>
      <c r="I61" s="24"/>
      <c r="J61" s="24"/>
      <c r="K61" s="24">
        <f t="shared" ref="K61" si="4">K21/744</f>
        <v>0.19621102150537634</v>
      </c>
      <c r="L61" s="24"/>
      <c r="N61" s="21" t="s">
        <v>55</v>
      </c>
      <c r="O61" s="34" t="s">
        <v>54</v>
      </c>
      <c r="P61" s="34" t="s">
        <v>56</v>
      </c>
      <c r="Q61" s="34" t="s">
        <v>57</v>
      </c>
      <c r="R61" s="34" t="s">
        <v>58</v>
      </c>
      <c r="S61" s="21" t="s">
        <v>48</v>
      </c>
      <c r="T61" s="21" t="s">
        <v>137</v>
      </c>
    </row>
    <row r="62" spans="1:20" x14ac:dyDescent="0.25">
      <c r="A62" s="2"/>
      <c r="B62" s="2"/>
      <c r="D62" s="45"/>
      <c r="E62" s="26" t="s">
        <v>34</v>
      </c>
      <c r="F62" s="46"/>
      <c r="G62" s="46"/>
      <c r="H62" s="28"/>
      <c r="I62" s="28"/>
      <c r="J62" s="28"/>
      <c r="K62" s="28"/>
      <c r="L62" s="29"/>
      <c r="N62" s="16"/>
      <c r="O62" s="16"/>
      <c r="P62" s="16"/>
      <c r="Q62" s="16"/>
      <c r="R62" s="16"/>
      <c r="S62" s="16"/>
      <c r="T62" s="31" t="s">
        <v>138</v>
      </c>
    </row>
    <row r="63" spans="1:20" ht="21" x14ac:dyDescent="0.25">
      <c r="A63" s="2"/>
      <c r="B63" s="2"/>
      <c r="D63" s="17" t="s">
        <v>139</v>
      </c>
      <c r="E63" s="18" t="s">
        <v>60</v>
      </c>
      <c r="F63" s="19" t="s">
        <v>125</v>
      </c>
      <c r="G63" s="19" t="s">
        <v>140</v>
      </c>
      <c r="H63" s="20">
        <f t="shared" ref="H63:H75" si="5">SUM(I63:L63)</f>
        <v>4.7577271505376348</v>
      </c>
      <c r="I63" s="20">
        <f>SUM(I65,I66,I67)</f>
        <v>0</v>
      </c>
      <c r="J63" s="20">
        <f>SUM(J64,J66,J67)</f>
        <v>0</v>
      </c>
      <c r="K63" s="20">
        <f>SUM(K64,K65,K67)</f>
        <v>3.0015833333333335</v>
      </c>
      <c r="L63" s="20">
        <f>SUM(L64,L65,L66)</f>
        <v>1.7561438172043009</v>
      </c>
      <c r="N63" s="16"/>
      <c r="O63" s="16"/>
      <c r="P63" s="16"/>
      <c r="Q63" s="16"/>
      <c r="R63" s="16"/>
      <c r="S63" s="16"/>
      <c r="T63" s="21" t="s">
        <v>28</v>
      </c>
    </row>
    <row r="64" spans="1:20" x14ac:dyDescent="0.25">
      <c r="A64" s="2"/>
      <c r="B64" s="2"/>
      <c r="D64" s="44" t="s">
        <v>141</v>
      </c>
      <c r="E64" s="48" t="s">
        <v>20</v>
      </c>
      <c r="F64" s="55" t="s">
        <v>125</v>
      </c>
      <c r="G64" s="55" t="s">
        <v>142</v>
      </c>
      <c r="H64" s="20">
        <f t="shared" si="5"/>
        <v>1.5182486559139785</v>
      </c>
      <c r="I64" s="35"/>
      <c r="J64" s="24"/>
      <c r="K64" s="24">
        <f>K24/744</f>
        <v>1.5182486559139785</v>
      </c>
      <c r="L64" s="24"/>
      <c r="N64" s="16"/>
      <c r="O64" s="16"/>
      <c r="P64" s="16"/>
      <c r="Q64" s="16"/>
      <c r="R64" s="16"/>
      <c r="S64" s="16"/>
      <c r="T64" s="21" t="s">
        <v>28</v>
      </c>
    </row>
    <row r="65" spans="1:20" x14ac:dyDescent="0.25">
      <c r="A65" s="2"/>
      <c r="B65" s="2"/>
      <c r="D65" s="44" t="s">
        <v>143</v>
      </c>
      <c r="E65" s="48" t="s">
        <v>21</v>
      </c>
      <c r="F65" s="55" t="s">
        <v>125</v>
      </c>
      <c r="G65" s="55" t="s">
        <v>144</v>
      </c>
      <c r="H65" s="20">
        <f t="shared" si="5"/>
        <v>1.4833346774193548</v>
      </c>
      <c r="I65" s="24"/>
      <c r="J65" s="35"/>
      <c r="K65" s="24">
        <f>K25/744</f>
        <v>1.4833346774193548</v>
      </c>
      <c r="L65" s="24"/>
      <c r="N65" s="16"/>
      <c r="O65" s="16"/>
      <c r="P65" s="16"/>
      <c r="Q65" s="16"/>
      <c r="R65" s="16"/>
      <c r="S65" s="16"/>
      <c r="T65" s="21" t="s">
        <v>28</v>
      </c>
    </row>
    <row r="66" spans="1:20" x14ac:dyDescent="0.25">
      <c r="A66" s="2"/>
      <c r="B66" s="2"/>
      <c r="D66" s="44" t="s">
        <v>145</v>
      </c>
      <c r="E66" s="48" t="s">
        <v>22</v>
      </c>
      <c r="F66" s="55" t="s">
        <v>125</v>
      </c>
      <c r="G66" s="55" t="s">
        <v>146</v>
      </c>
      <c r="H66" s="20">
        <f t="shared" si="5"/>
        <v>1.7561438172043009</v>
      </c>
      <c r="I66" s="24"/>
      <c r="J66" s="24"/>
      <c r="K66" s="35"/>
      <c r="L66" s="24">
        <f>L26/744</f>
        <v>1.7561438172043009</v>
      </c>
      <c r="N66" s="16"/>
      <c r="O66" s="16"/>
      <c r="P66" s="16"/>
      <c r="Q66" s="16"/>
      <c r="R66" s="16"/>
      <c r="S66" s="16"/>
      <c r="T66" s="21" t="s">
        <v>28</v>
      </c>
    </row>
    <row r="67" spans="1:20" x14ac:dyDescent="0.25">
      <c r="A67" s="2"/>
      <c r="B67" s="2"/>
      <c r="D67" s="44" t="s">
        <v>147</v>
      </c>
      <c r="E67" s="48" t="s">
        <v>69</v>
      </c>
      <c r="F67" s="55" t="s">
        <v>125</v>
      </c>
      <c r="G67" s="55" t="s">
        <v>148</v>
      </c>
      <c r="H67" s="20">
        <f t="shared" si="5"/>
        <v>0</v>
      </c>
      <c r="I67" s="24"/>
      <c r="J67" s="24"/>
      <c r="K67" s="24"/>
      <c r="L67" s="35"/>
      <c r="N67" s="16"/>
      <c r="O67" s="16"/>
      <c r="P67" s="16"/>
      <c r="Q67" s="16"/>
      <c r="R67" s="16"/>
      <c r="S67" s="16"/>
      <c r="T67" s="21" t="s">
        <v>28</v>
      </c>
    </row>
    <row r="68" spans="1:20" ht="21" x14ac:dyDescent="0.25">
      <c r="A68" s="2"/>
      <c r="B68" s="2"/>
      <c r="D68" s="17" t="s">
        <v>149</v>
      </c>
      <c r="E68" s="18" t="s">
        <v>71</v>
      </c>
      <c r="F68" s="19" t="s">
        <v>125</v>
      </c>
      <c r="G68" s="19" t="s">
        <v>150</v>
      </c>
      <c r="H68" s="20">
        <f t="shared" si="5"/>
        <v>0</v>
      </c>
      <c r="I68" s="24"/>
      <c r="J68" s="24"/>
      <c r="K68" s="24"/>
      <c r="L68" s="24"/>
      <c r="N68" s="16"/>
      <c r="O68" s="16"/>
      <c r="P68" s="16"/>
      <c r="Q68" s="16"/>
      <c r="R68" s="16"/>
      <c r="S68" s="16"/>
      <c r="T68" s="21" t="s">
        <v>28</v>
      </c>
    </row>
    <row r="69" spans="1:20" x14ac:dyDescent="0.25">
      <c r="A69" s="2"/>
      <c r="B69" s="2"/>
      <c r="D69" s="17" t="s">
        <v>151</v>
      </c>
      <c r="E69" s="18" t="s">
        <v>74</v>
      </c>
      <c r="F69" s="19" t="s">
        <v>125</v>
      </c>
      <c r="G69" s="19" t="s">
        <v>152</v>
      </c>
      <c r="H69" s="20">
        <f t="shared" si="5"/>
        <v>12.033303763440861</v>
      </c>
      <c r="I69" s="20">
        <f>SUM(I70,I72,I75,I79)</f>
        <v>0</v>
      </c>
      <c r="J69" s="20">
        <f>SUM(J70,J72,J75,J79)</f>
        <v>6.1081586021505379</v>
      </c>
      <c r="K69" s="20">
        <f>SUM(K70,K72,K75,K79)</f>
        <v>4.2568991935483877</v>
      </c>
      <c r="L69" s="20">
        <f>SUM(L70,L72,L75,L79)</f>
        <v>1.6682459677419355</v>
      </c>
      <c r="N69" s="16"/>
      <c r="O69" s="16"/>
      <c r="P69" s="16"/>
      <c r="Q69" s="16"/>
      <c r="R69" s="16"/>
      <c r="S69" s="16"/>
      <c r="T69" s="21" t="s">
        <v>28</v>
      </c>
    </row>
    <row r="70" spans="1:20" ht="21" x14ac:dyDescent="0.25">
      <c r="A70" s="2"/>
      <c r="B70" s="2"/>
      <c r="D70" s="44" t="s">
        <v>153</v>
      </c>
      <c r="E70" s="48" t="s">
        <v>77</v>
      </c>
      <c r="F70" s="55" t="s">
        <v>125</v>
      </c>
      <c r="G70" s="55" t="s">
        <v>154</v>
      </c>
      <c r="H70" s="20">
        <f t="shared" si="5"/>
        <v>0</v>
      </c>
      <c r="I70" s="24"/>
      <c r="J70" s="24"/>
      <c r="K70" s="24"/>
      <c r="L70" s="24"/>
      <c r="N70" s="16"/>
      <c r="O70" s="16"/>
      <c r="P70" s="16"/>
      <c r="Q70" s="16"/>
      <c r="R70" s="16"/>
      <c r="S70" s="16"/>
      <c r="T70" s="21" t="s">
        <v>28</v>
      </c>
    </row>
    <row r="71" spans="1:20" ht="21" x14ac:dyDescent="0.25">
      <c r="A71" s="2"/>
      <c r="B71" s="2"/>
      <c r="D71" s="44" t="s">
        <v>155</v>
      </c>
      <c r="E71" s="49" t="s">
        <v>80</v>
      </c>
      <c r="F71" s="55" t="s">
        <v>125</v>
      </c>
      <c r="G71" s="55" t="s">
        <v>156</v>
      </c>
      <c r="H71" s="20">
        <f t="shared" si="5"/>
        <v>0</v>
      </c>
      <c r="I71" s="24"/>
      <c r="J71" s="24"/>
      <c r="K71" s="24"/>
      <c r="L71" s="24"/>
      <c r="N71" s="16"/>
      <c r="O71" s="16"/>
      <c r="P71" s="16"/>
      <c r="Q71" s="16"/>
      <c r="R71" s="16"/>
      <c r="S71" s="16"/>
      <c r="T71" s="21" t="s">
        <v>28</v>
      </c>
    </row>
    <row r="72" spans="1:20" x14ac:dyDescent="0.25">
      <c r="A72" s="2"/>
      <c r="B72" s="2"/>
      <c r="D72" s="44" t="s">
        <v>157</v>
      </c>
      <c r="E72" s="48" t="s">
        <v>83</v>
      </c>
      <c r="F72" s="55" t="s">
        <v>125</v>
      </c>
      <c r="G72" s="55" t="s">
        <v>158</v>
      </c>
      <c r="H72" s="20">
        <f t="shared" si="5"/>
        <v>8.2801814516129042</v>
      </c>
      <c r="I72" s="24">
        <f>I32/744</f>
        <v>0</v>
      </c>
      <c r="J72" s="24">
        <f t="shared" ref="J72:L72" si="6">J32/744</f>
        <v>2.3550362903225812</v>
      </c>
      <c r="K72" s="24">
        <f t="shared" si="6"/>
        <v>4.2568991935483877</v>
      </c>
      <c r="L72" s="24">
        <f t="shared" si="6"/>
        <v>1.6682459677419355</v>
      </c>
      <c r="N72" s="16"/>
      <c r="O72" s="16"/>
      <c r="P72" s="16"/>
      <c r="Q72" s="16"/>
      <c r="R72" s="16"/>
      <c r="S72" s="16"/>
      <c r="T72" s="21" t="s">
        <v>28</v>
      </c>
    </row>
    <row r="73" spans="1:20" x14ac:dyDescent="0.25">
      <c r="A73" s="2"/>
      <c r="B73" s="2"/>
      <c r="D73" s="44" t="s">
        <v>159</v>
      </c>
      <c r="E73" s="49" t="s">
        <v>86</v>
      </c>
      <c r="F73" s="55" t="s">
        <v>125</v>
      </c>
      <c r="G73" s="55" t="s">
        <v>160</v>
      </c>
      <c r="H73" s="20">
        <f t="shared" si="5"/>
        <v>0</v>
      </c>
      <c r="I73" s="24"/>
      <c r="J73" s="24"/>
      <c r="K73" s="24"/>
      <c r="L73" s="24"/>
      <c r="N73" s="16"/>
      <c r="O73" s="16"/>
      <c r="P73" s="16"/>
      <c r="Q73" s="16"/>
      <c r="R73" s="16"/>
      <c r="S73" s="16"/>
      <c r="T73" s="21" t="s">
        <v>28</v>
      </c>
    </row>
    <row r="74" spans="1:20" ht="21" x14ac:dyDescent="0.25">
      <c r="A74" s="2"/>
      <c r="B74" s="2"/>
      <c r="D74" s="44" t="s">
        <v>161</v>
      </c>
      <c r="E74" s="50" t="s">
        <v>89</v>
      </c>
      <c r="F74" s="55" t="s">
        <v>125</v>
      </c>
      <c r="G74" s="55" t="s">
        <v>162</v>
      </c>
      <c r="H74" s="20">
        <f t="shared" si="5"/>
        <v>0</v>
      </c>
      <c r="I74" s="24"/>
      <c r="J74" s="24"/>
      <c r="K74" s="24"/>
      <c r="L74" s="24"/>
      <c r="N74" s="16"/>
      <c r="O74" s="16"/>
      <c r="P74" s="16"/>
      <c r="Q74" s="16"/>
      <c r="R74" s="16"/>
      <c r="S74" s="16"/>
      <c r="T74" s="21" t="s">
        <v>28</v>
      </c>
    </row>
    <row r="75" spans="1:20" x14ac:dyDescent="0.25">
      <c r="A75" s="2"/>
      <c r="B75" s="2"/>
      <c r="D75" s="44" t="s">
        <v>163</v>
      </c>
      <c r="E75" s="48" t="s">
        <v>92</v>
      </c>
      <c r="F75" s="55" t="s">
        <v>125</v>
      </c>
      <c r="G75" s="55" t="s">
        <v>164</v>
      </c>
      <c r="H75" s="20">
        <f t="shared" si="5"/>
        <v>3.7531223118279566</v>
      </c>
      <c r="I75" s="20">
        <f>SUM(I76:I78)</f>
        <v>0</v>
      </c>
      <c r="J75" s="20">
        <f>SUM(J76:J78)</f>
        <v>3.7531223118279566</v>
      </c>
      <c r="K75" s="20">
        <f>SUM(K76:K78)</f>
        <v>0</v>
      </c>
      <c r="L75" s="20">
        <f>SUM(L76:L78)</f>
        <v>0</v>
      </c>
      <c r="N75" s="16"/>
      <c r="O75" s="16"/>
      <c r="P75" s="16"/>
      <c r="Q75" s="16"/>
      <c r="R75" s="16"/>
      <c r="S75" s="16"/>
      <c r="T75" s="21" t="s">
        <v>28</v>
      </c>
    </row>
    <row r="76" spans="1:20" x14ac:dyDescent="0.25">
      <c r="A76" s="2"/>
      <c r="B76" s="2"/>
      <c r="D76" s="47"/>
      <c r="E76" s="26"/>
      <c r="F76" s="46"/>
      <c r="G76" s="46"/>
      <c r="H76" s="28"/>
      <c r="I76" s="28"/>
      <c r="J76" s="28"/>
      <c r="K76" s="28"/>
      <c r="L76" s="29"/>
      <c r="N76" s="21" t="s">
        <v>33</v>
      </c>
      <c r="O76" s="16"/>
      <c r="P76" s="16"/>
      <c r="Q76" s="16"/>
      <c r="R76" s="16"/>
      <c r="S76" s="16"/>
      <c r="T76" s="16"/>
    </row>
    <row r="77" spans="1:20" s="1" customFormat="1" ht="12.75" x14ac:dyDescent="0.15">
      <c r="C77" s="32" t="s">
        <v>43</v>
      </c>
      <c r="D77" s="44" t="str">
        <f>"15.3."&amp;N77</f>
        <v>15.3.1</v>
      </c>
      <c r="E77" s="52" t="s">
        <v>50</v>
      </c>
      <c r="F77" s="55" t="s">
        <v>125</v>
      </c>
      <c r="G77" s="55" t="s">
        <v>164</v>
      </c>
      <c r="H77" s="20">
        <f>SUM(I77:L77)</f>
        <v>3.7531223118279566</v>
      </c>
      <c r="I77" s="24"/>
      <c r="J77" s="24">
        <f>J37/744</f>
        <v>3.7531223118279566</v>
      </c>
      <c r="K77" s="24"/>
      <c r="L77" s="24"/>
      <c r="N77" s="21" t="s">
        <v>25</v>
      </c>
      <c r="O77" s="34" t="s">
        <v>50</v>
      </c>
      <c r="P77" s="34" t="s">
        <v>52</v>
      </c>
      <c r="Q77" s="34" t="s">
        <v>53</v>
      </c>
      <c r="R77" s="34" t="s">
        <v>47</v>
      </c>
      <c r="S77" s="21" t="s">
        <v>48</v>
      </c>
      <c r="T77" s="21" t="s">
        <v>165</v>
      </c>
    </row>
    <row r="78" spans="1:20" x14ac:dyDescent="0.25">
      <c r="A78" s="2"/>
      <c r="B78" s="2"/>
      <c r="D78" s="45"/>
      <c r="E78" s="26" t="s">
        <v>34</v>
      </c>
      <c r="F78" s="46"/>
      <c r="G78" s="46"/>
      <c r="H78" s="28"/>
      <c r="I78" s="28"/>
      <c r="J78" s="28"/>
      <c r="K78" s="28"/>
      <c r="L78" s="29"/>
      <c r="N78" s="16"/>
      <c r="O78" s="16"/>
      <c r="P78" s="16"/>
      <c r="Q78" s="16"/>
      <c r="R78" s="16"/>
      <c r="S78" s="16"/>
      <c r="T78" s="31" t="s">
        <v>166</v>
      </c>
    </row>
    <row r="79" spans="1:20" x14ac:dyDescent="0.25">
      <c r="A79" s="2"/>
      <c r="B79" s="2"/>
      <c r="D79" s="44" t="s">
        <v>167</v>
      </c>
      <c r="E79" s="48" t="s">
        <v>97</v>
      </c>
      <c r="F79" s="55" t="s">
        <v>125</v>
      </c>
      <c r="G79" s="55" t="s">
        <v>168</v>
      </c>
      <c r="H79" s="20">
        <f t="shared" ref="H79:H87" si="7">SUM(I79:L79)</f>
        <v>0</v>
      </c>
      <c r="I79" s="24"/>
      <c r="J79" s="24"/>
      <c r="K79" s="24"/>
      <c r="L79" s="24"/>
      <c r="N79" s="16"/>
      <c r="O79" s="16"/>
      <c r="P79" s="16"/>
      <c r="Q79" s="16"/>
      <c r="R79" s="16"/>
      <c r="S79" s="16"/>
      <c r="T79" s="21" t="s">
        <v>28</v>
      </c>
    </row>
    <row r="80" spans="1:20" x14ac:dyDescent="0.25">
      <c r="A80" s="2"/>
      <c r="B80" s="2"/>
      <c r="D80" s="17" t="s">
        <v>169</v>
      </c>
      <c r="E80" s="18" t="s">
        <v>100</v>
      </c>
      <c r="F80" s="19" t="s">
        <v>125</v>
      </c>
      <c r="G80" s="19" t="s">
        <v>170</v>
      </c>
      <c r="H80" s="20">
        <f t="shared" si="7"/>
        <v>4.7577271505376348</v>
      </c>
      <c r="I80" s="24">
        <f>I40/744</f>
        <v>1.5182486559139785</v>
      </c>
      <c r="J80" s="24">
        <f t="shared" ref="J80:L80" si="8">J40/744</f>
        <v>1.4833346774193548</v>
      </c>
      <c r="K80" s="24">
        <f t="shared" si="8"/>
        <v>1.7561438172043009</v>
      </c>
      <c r="L80" s="24">
        <f t="shared" si="8"/>
        <v>0</v>
      </c>
      <c r="N80" s="16"/>
      <c r="O80" s="16"/>
      <c r="P80" s="16"/>
      <c r="Q80" s="16"/>
      <c r="R80" s="16"/>
      <c r="S80" s="16"/>
      <c r="T80" s="21" t="s">
        <v>28</v>
      </c>
    </row>
    <row r="81" spans="1:20" x14ac:dyDescent="0.25">
      <c r="A81" s="2"/>
      <c r="B81" s="2"/>
      <c r="D81" s="17" t="s">
        <v>171</v>
      </c>
      <c r="E81" s="18" t="s">
        <v>103</v>
      </c>
      <c r="F81" s="19" t="s">
        <v>125</v>
      </c>
      <c r="G81" s="19" t="s">
        <v>172</v>
      </c>
      <c r="H81" s="20">
        <f t="shared" si="7"/>
        <v>0</v>
      </c>
      <c r="I81" s="24"/>
      <c r="J81" s="24"/>
      <c r="K81" s="24"/>
      <c r="L81" s="24"/>
      <c r="N81" s="16"/>
      <c r="O81" s="16"/>
      <c r="P81" s="16"/>
      <c r="Q81" s="16"/>
      <c r="R81" s="16"/>
      <c r="S81" s="16"/>
      <c r="T81" s="21" t="s">
        <v>28</v>
      </c>
    </row>
    <row r="82" spans="1:20" x14ac:dyDescent="0.25">
      <c r="A82" s="2"/>
      <c r="B82" s="2"/>
      <c r="D82" s="17" t="s">
        <v>173</v>
      </c>
      <c r="E82" s="18" t="s">
        <v>106</v>
      </c>
      <c r="F82" s="19" t="s">
        <v>125</v>
      </c>
      <c r="G82" s="19" t="s">
        <v>174</v>
      </c>
      <c r="H82" s="20">
        <f t="shared" si="7"/>
        <v>0</v>
      </c>
      <c r="I82" s="24"/>
      <c r="J82" s="24"/>
      <c r="K82" s="24"/>
      <c r="L82" s="24"/>
      <c r="N82" s="16"/>
      <c r="O82" s="16"/>
      <c r="P82" s="16"/>
      <c r="Q82" s="16"/>
      <c r="R82" s="16"/>
      <c r="S82" s="16"/>
      <c r="T82" s="21" t="s">
        <v>28</v>
      </c>
    </row>
    <row r="83" spans="1:20" ht="21" x14ac:dyDescent="0.25">
      <c r="A83" s="2"/>
      <c r="B83" s="2"/>
      <c r="D83" s="17" t="s">
        <v>175</v>
      </c>
      <c r="E83" s="18" t="s">
        <v>109</v>
      </c>
      <c r="F83" s="19" t="s">
        <v>125</v>
      </c>
      <c r="G83" s="19" t="s">
        <v>176</v>
      </c>
      <c r="H83" s="20">
        <f t="shared" si="7"/>
        <v>0.44781451612903223</v>
      </c>
      <c r="I83" s="24">
        <f>I43/744</f>
        <v>0.10570564516129032</v>
      </c>
      <c r="J83" s="24">
        <f t="shared" ref="J83:L83" si="9">J43/744</f>
        <v>0.13436827956989247</v>
      </c>
      <c r="K83" s="24">
        <f t="shared" si="9"/>
        <v>0.11984274193548386</v>
      </c>
      <c r="L83" s="24">
        <f t="shared" si="9"/>
        <v>8.789784946236559E-2</v>
      </c>
      <c r="N83" s="16"/>
      <c r="O83" s="16"/>
      <c r="P83" s="16"/>
      <c r="Q83" s="16"/>
      <c r="R83" s="16"/>
      <c r="S83" s="16"/>
      <c r="T83" s="21" t="s">
        <v>28</v>
      </c>
    </row>
    <row r="84" spans="1:20" x14ac:dyDescent="0.25">
      <c r="A84" s="2"/>
      <c r="B84" s="2"/>
      <c r="D84" s="44" t="s">
        <v>177</v>
      </c>
      <c r="E84" s="48" t="s">
        <v>178</v>
      </c>
      <c r="F84" s="55" t="s">
        <v>125</v>
      </c>
      <c r="G84" s="55" t="s">
        <v>179</v>
      </c>
      <c r="H84" s="20">
        <f t="shared" si="7"/>
        <v>0</v>
      </c>
      <c r="I84" s="24"/>
      <c r="J84" s="24"/>
      <c r="K84" s="24"/>
      <c r="L84" s="24"/>
      <c r="N84" s="16"/>
      <c r="O84" s="16"/>
      <c r="P84" s="16"/>
      <c r="Q84" s="16"/>
      <c r="R84" s="16"/>
      <c r="S84" s="16"/>
      <c r="T84" s="21" t="s">
        <v>28</v>
      </c>
    </row>
    <row r="85" spans="1:20" ht="21" x14ac:dyDescent="0.25">
      <c r="A85" s="2"/>
      <c r="B85" s="2"/>
      <c r="D85" s="17" t="s">
        <v>180</v>
      </c>
      <c r="E85" s="18" t="s">
        <v>115</v>
      </c>
      <c r="F85" s="19" t="s">
        <v>125</v>
      </c>
      <c r="G85" s="19" t="s">
        <v>181</v>
      </c>
      <c r="H85" s="20">
        <f t="shared" si="7"/>
        <v>0.2779717741935484</v>
      </c>
      <c r="I85" s="24"/>
      <c r="J85" s="24">
        <f>J45/744</f>
        <v>6.189247311827957E-2</v>
      </c>
      <c r="K85" s="24">
        <f t="shared" ref="K85:L85" si="10">K45/744</f>
        <v>0.13127956989247311</v>
      </c>
      <c r="L85" s="24">
        <f t="shared" si="10"/>
        <v>8.4799731182795698E-2</v>
      </c>
      <c r="N85" s="16"/>
      <c r="O85" s="16"/>
      <c r="P85" s="16"/>
      <c r="Q85" s="16"/>
      <c r="R85" s="16"/>
      <c r="S85" s="16"/>
      <c r="T85" s="21" t="s">
        <v>28</v>
      </c>
    </row>
    <row r="86" spans="1:20" ht="42" x14ac:dyDescent="0.25">
      <c r="A86" s="2"/>
      <c r="B86" s="2"/>
      <c r="D86" s="17" t="s">
        <v>182</v>
      </c>
      <c r="E86" s="18" t="s">
        <v>118</v>
      </c>
      <c r="F86" s="19" t="s">
        <v>125</v>
      </c>
      <c r="G86" s="19" t="s">
        <v>183</v>
      </c>
      <c r="H86" s="20">
        <f t="shared" si="7"/>
        <v>0.16984274193548388</v>
      </c>
      <c r="I86" s="20">
        <f>I83-I85</f>
        <v>0.10570564516129032</v>
      </c>
      <c r="J86" s="20">
        <f>J83-J85</f>
        <v>7.2475806451612904E-2</v>
      </c>
      <c r="K86" s="20">
        <f>K83-K85</f>
        <v>-1.1436827956989248E-2</v>
      </c>
      <c r="L86" s="20">
        <f>L83-L85</f>
        <v>3.0981182795698919E-3</v>
      </c>
      <c r="N86" s="16"/>
      <c r="O86" s="16"/>
      <c r="P86" s="16"/>
      <c r="Q86" s="16"/>
      <c r="R86" s="16"/>
      <c r="S86" s="16"/>
      <c r="T86" s="21" t="s">
        <v>28</v>
      </c>
    </row>
    <row r="87" spans="1:20" x14ac:dyDescent="0.25">
      <c r="A87" s="2"/>
      <c r="B87" s="2"/>
      <c r="D87" s="17" t="s">
        <v>184</v>
      </c>
      <c r="E87" s="18" t="s">
        <v>121</v>
      </c>
      <c r="F87" s="19" t="s">
        <v>125</v>
      </c>
      <c r="G87" s="19" t="s">
        <v>185</v>
      </c>
      <c r="H87" s="20">
        <f t="shared" si="7"/>
        <v>0</v>
      </c>
      <c r="I87" s="20">
        <f>SUM(I49,I63,I68)-SUM(I69,I80:I83)</f>
        <v>0</v>
      </c>
      <c r="J87" s="20">
        <f>SUM(J49,J63,J68)-SUM(J69,J80:J83)</f>
        <v>0</v>
      </c>
      <c r="K87" s="20">
        <f>SUM(K49,K63,K68)-SUM(K69,K80:K83)</f>
        <v>0</v>
      </c>
      <c r="L87" s="20">
        <f>SUM(L49,L63,L68)-SUM(L69,L80:L83)</f>
        <v>0</v>
      </c>
      <c r="N87" s="16"/>
      <c r="O87" s="16"/>
      <c r="P87" s="16"/>
      <c r="Q87" s="16"/>
      <c r="R87" s="16"/>
      <c r="S87" s="16"/>
      <c r="T87" s="21" t="s">
        <v>28</v>
      </c>
    </row>
    <row r="88" spans="1:20" x14ac:dyDescent="0.25">
      <c r="A88" s="2"/>
      <c r="B88" s="2"/>
      <c r="D88" s="64" t="s">
        <v>186</v>
      </c>
      <c r="E88" s="65"/>
      <c r="F88" s="65"/>
      <c r="G88" s="13"/>
      <c r="H88" s="14"/>
      <c r="I88" s="14"/>
      <c r="J88" s="14"/>
      <c r="K88" s="14"/>
      <c r="L88" s="15"/>
      <c r="N88" s="16"/>
      <c r="O88" s="16"/>
      <c r="P88" s="16"/>
      <c r="Q88" s="16"/>
      <c r="R88" s="16"/>
      <c r="S88" s="16"/>
      <c r="T88" s="16"/>
    </row>
    <row r="89" spans="1:20" x14ac:dyDescent="0.25">
      <c r="A89" s="2"/>
      <c r="B89" s="2"/>
      <c r="D89" s="17" t="s">
        <v>187</v>
      </c>
      <c r="E89" s="18" t="s">
        <v>188</v>
      </c>
      <c r="F89" s="19" t="s">
        <v>125</v>
      </c>
      <c r="G89" s="19" t="s">
        <v>189</v>
      </c>
      <c r="H89" s="20">
        <f>SUM(I89:L89)</f>
        <v>0</v>
      </c>
      <c r="I89" s="24"/>
      <c r="J89" s="24"/>
      <c r="K89" s="24"/>
      <c r="L89" s="24"/>
      <c r="N89" s="16"/>
      <c r="O89" s="16"/>
      <c r="P89" s="16"/>
      <c r="Q89" s="16"/>
      <c r="R89" s="16"/>
      <c r="S89" s="16"/>
      <c r="T89" s="21" t="s">
        <v>28</v>
      </c>
    </row>
    <row r="90" spans="1:20" x14ac:dyDescent="0.25">
      <c r="A90" s="2"/>
      <c r="B90" s="2"/>
      <c r="D90" s="17" t="s">
        <v>190</v>
      </c>
      <c r="E90" s="18" t="s">
        <v>191</v>
      </c>
      <c r="F90" s="19" t="s">
        <v>125</v>
      </c>
      <c r="G90" s="19" t="s">
        <v>192</v>
      </c>
      <c r="H90" s="20">
        <f>SUM(I90:L90)</f>
        <v>61.722999999999999</v>
      </c>
      <c r="I90" s="24"/>
      <c r="J90" s="24">
        <v>61.722999999999999</v>
      </c>
      <c r="K90" s="24"/>
      <c r="L90" s="24"/>
      <c r="N90" s="16"/>
      <c r="O90" s="16"/>
      <c r="P90" s="16"/>
      <c r="Q90" s="16"/>
      <c r="R90" s="16"/>
      <c r="S90" s="16"/>
      <c r="T90" s="21" t="s">
        <v>28</v>
      </c>
    </row>
    <row r="91" spans="1:20" x14ac:dyDescent="0.25">
      <c r="A91" s="2"/>
      <c r="B91" s="2"/>
      <c r="D91" s="17" t="s">
        <v>193</v>
      </c>
      <c r="E91" s="18" t="s">
        <v>194</v>
      </c>
      <c r="F91" s="19" t="s">
        <v>125</v>
      </c>
      <c r="G91" s="19" t="s">
        <v>195</v>
      </c>
      <c r="H91" s="20">
        <f>SUM(I91:L91)</f>
        <v>0</v>
      </c>
      <c r="I91" s="24"/>
      <c r="J91" s="24"/>
      <c r="K91" s="24"/>
      <c r="L91" s="24"/>
      <c r="N91" s="16"/>
      <c r="O91" s="16"/>
      <c r="P91" s="16"/>
      <c r="Q91" s="16"/>
      <c r="R91" s="16"/>
      <c r="S91" s="16"/>
      <c r="T91" s="21" t="s">
        <v>28</v>
      </c>
    </row>
    <row r="92" spans="1:20" x14ac:dyDescent="0.25">
      <c r="A92" s="2"/>
      <c r="B92" s="2"/>
      <c r="D92" s="64" t="s">
        <v>196</v>
      </c>
      <c r="E92" s="65"/>
      <c r="F92" s="65"/>
      <c r="G92" s="13"/>
      <c r="H92" s="14"/>
      <c r="I92" s="14"/>
      <c r="J92" s="14"/>
      <c r="K92" s="14"/>
      <c r="L92" s="15"/>
      <c r="N92" s="16"/>
      <c r="O92" s="16"/>
      <c r="P92" s="16"/>
      <c r="Q92" s="16"/>
      <c r="R92" s="16"/>
      <c r="S92" s="16"/>
      <c r="T92" s="16"/>
    </row>
    <row r="93" spans="1:20" x14ac:dyDescent="0.25">
      <c r="A93" s="2"/>
      <c r="B93" s="2"/>
      <c r="D93" s="17" t="s">
        <v>197</v>
      </c>
      <c r="E93" s="18" t="s">
        <v>198</v>
      </c>
      <c r="F93" s="19" t="s">
        <v>27</v>
      </c>
      <c r="G93" s="19" t="s">
        <v>199</v>
      </c>
      <c r="H93" s="20">
        <f t="shared" ref="H93:H124" si="11">SUM(I93:L93)</f>
        <v>0</v>
      </c>
      <c r="I93" s="20">
        <f>SUM(I94,I95)</f>
        <v>0</v>
      </c>
      <c r="J93" s="20">
        <f>SUM(J94,J95)</f>
        <v>0</v>
      </c>
      <c r="K93" s="20">
        <f>SUM(K94,K95)</f>
        <v>0</v>
      </c>
      <c r="L93" s="20">
        <f>SUM(L94,L95)</f>
        <v>0</v>
      </c>
      <c r="N93" s="16"/>
      <c r="O93" s="16"/>
      <c r="P93" s="16"/>
      <c r="Q93" s="16"/>
      <c r="R93" s="16"/>
      <c r="S93" s="16"/>
      <c r="T93" s="21" t="s">
        <v>28</v>
      </c>
    </row>
    <row r="94" spans="1:20" x14ac:dyDescent="0.25">
      <c r="A94" s="2"/>
      <c r="B94" s="2"/>
      <c r="D94" s="44" t="s">
        <v>200</v>
      </c>
      <c r="E94" s="48" t="s">
        <v>201</v>
      </c>
      <c r="F94" s="55" t="s">
        <v>27</v>
      </c>
      <c r="G94" s="55" t="s">
        <v>202</v>
      </c>
      <c r="H94" s="20">
        <f t="shared" si="11"/>
        <v>0</v>
      </c>
      <c r="I94" s="24"/>
      <c r="J94" s="24"/>
      <c r="K94" s="24"/>
      <c r="L94" s="24"/>
      <c r="N94" s="16"/>
      <c r="O94" s="16"/>
      <c r="P94" s="16"/>
      <c r="Q94" s="16"/>
      <c r="R94" s="16"/>
      <c r="S94" s="16"/>
      <c r="T94" s="21" t="s">
        <v>28</v>
      </c>
    </row>
    <row r="95" spans="1:20" x14ac:dyDescent="0.25">
      <c r="A95" s="2"/>
      <c r="B95" s="2"/>
      <c r="D95" s="44" t="s">
        <v>203</v>
      </c>
      <c r="E95" s="48" t="s">
        <v>204</v>
      </c>
      <c r="F95" s="55" t="s">
        <v>27</v>
      </c>
      <c r="G95" s="55" t="s">
        <v>205</v>
      </c>
      <c r="H95" s="20">
        <f t="shared" si="11"/>
        <v>0</v>
      </c>
      <c r="I95" s="20">
        <f>I98</f>
        <v>0</v>
      </c>
      <c r="J95" s="20">
        <f>J98</f>
        <v>0</v>
      </c>
      <c r="K95" s="20">
        <f>K98</f>
        <v>0</v>
      </c>
      <c r="L95" s="20">
        <f>L98</f>
        <v>0</v>
      </c>
      <c r="N95" s="16"/>
      <c r="O95" s="16"/>
      <c r="P95" s="16"/>
      <c r="Q95" s="16"/>
      <c r="R95" s="16"/>
      <c r="S95" s="16"/>
      <c r="T95" s="21" t="s">
        <v>28</v>
      </c>
    </row>
    <row r="96" spans="1:20" x14ac:dyDescent="0.25">
      <c r="A96" s="2"/>
      <c r="B96" s="2"/>
      <c r="D96" s="44" t="s">
        <v>206</v>
      </c>
      <c r="E96" s="49" t="s">
        <v>207</v>
      </c>
      <c r="F96" s="55" t="s">
        <v>125</v>
      </c>
      <c r="G96" s="55" t="s">
        <v>208</v>
      </c>
      <c r="H96" s="20">
        <f t="shared" si="11"/>
        <v>0</v>
      </c>
      <c r="I96" s="24"/>
      <c r="J96" s="24"/>
      <c r="K96" s="24"/>
      <c r="L96" s="24"/>
      <c r="N96" s="16"/>
      <c r="O96" s="16"/>
      <c r="P96" s="16"/>
      <c r="Q96" s="16"/>
      <c r="R96" s="16"/>
      <c r="S96" s="16"/>
      <c r="T96" s="21" t="s">
        <v>28</v>
      </c>
    </row>
    <row r="97" spans="1:20" ht="21" x14ac:dyDescent="0.25">
      <c r="A97" s="2"/>
      <c r="B97" s="2"/>
      <c r="D97" s="44" t="s">
        <v>209</v>
      </c>
      <c r="E97" s="50" t="s">
        <v>210</v>
      </c>
      <c r="F97" s="55" t="s">
        <v>125</v>
      </c>
      <c r="G97" s="55" t="s">
        <v>211</v>
      </c>
      <c r="H97" s="20">
        <f t="shared" si="11"/>
        <v>0</v>
      </c>
      <c r="I97" s="24"/>
      <c r="J97" s="24"/>
      <c r="K97" s="24"/>
      <c r="L97" s="24"/>
      <c r="N97" s="16"/>
      <c r="O97" s="16"/>
      <c r="P97" s="16"/>
      <c r="Q97" s="16"/>
      <c r="R97" s="16"/>
      <c r="S97" s="16"/>
      <c r="T97" s="21" t="s">
        <v>28</v>
      </c>
    </row>
    <row r="98" spans="1:20" x14ac:dyDescent="0.25">
      <c r="A98" s="2"/>
      <c r="B98" s="2"/>
      <c r="D98" s="44" t="s">
        <v>212</v>
      </c>
      <c r="E98" s="49" t="s">
        <v>213</v>
      </c>
      <c r="F98" s="55" t="s">
        <v>27</v>
      </c>
      <c r="G98" s="55" t="s">
        <v>214</v>
      </c>
      <c r="H98" s="20">
        <f t="shared" si="11"/>
        <v>0</v>
      </c>
      <c r="I98" s="24"/>
      <c r="J98" s="24"/>
      <c r="K98" s="24"/>
      <c r="L98" s="24"/>
      <c r="N98" s="16"/>
      <c r="O98" s="16"/>
      <c r="P98" s="16"/>
      <c r="Q98" s="16"/>
      <c r="R98" s="16"/>
      <c r="S98" s="16"/>
      <c r="T98" s="21" t="s">
        <v>28</v>
      </c>
    </row>
    <row r="99" spans="1:20" x14ac:dyDescent="0.25">
      <c r="A99" s="2"/>
      <c r="B99" s="2"/>
      <c r="D99" s="17" t="s">
        <v>215</v>
      </c>
      <c r="E99" s="18" t="s">
        <v>216</v>
      </c>
      <c r="F99" s="19" t="s">
        <v>27</v>
      </c>
      <c r="G99" s="19" t="s">
        <v>217</v>
      </c>
      <c r="H99" s="20">
        <f t="shared" si="11"/>
        <v>0</v>
      </c>
      <c r="I99" s="20">
        <f>SUM(I100,I116)</f>
        <v>0</v>
      </c>
      <c r="J99" s="20">
        <f>SUM(J100,J116)</f>
        <v>0</v>
      </c>
      <c r="K99" s="20">
        <f>SUM(K100,K116)</f>
        <v>0</v>
      </c>
      <c r="L99" s="20">
        <f>SUM(L100,L116)</f>
        <v>0</v>
      </c>
      <c r="N99" s="16"/>
      <c r="O99" s="16"/>
      <c r="P99" s="16"/>
      <c r="Q99" s="16"/>
      <c r="R99" s="16"/>
      <c r="S99" s="16"/>
      <c r="T99" s="21" t="s">
        <v>28</v>
      </c>
    </row>
    <row r="100" spans="1:20" x14ac:dyDescent="0.25">
      <c r="A100" s="2"/>
      <c r="B100" s="2"/>
      <c r="D100" s="44" t="s">
        <v>218</v>
      </c>
      <c r="E100" s="48" t="s">
        <v>219</v>
      </c>
      <c r="F100" s="55" t="s">
        <v>27</v>
      </c>
      <c r="G100" s="55" t="s">
        <v>220</v>
      </c>
      <c r="H100" s="20">
        <f t="shared" si="11"/>
        <v>0</v>
      </c>
      <c r="I100" s="20">
        <f>SUM(I101:I102)</f>
        <v>0</v>
      </c>
      <c r="J100" s="20">
        <f>SUM(J101:J102)</f>
        <v>0</v>
      </c>
      <c r="K100" s="20">
        <f>SUM(K101:K102)</f>
        <v>0</v>
      </c>
      <c r="L100" s="20">
        <f>SUM(L101:L102)</f>
        <v>0</v>
      </c>
      <c r="N100" s="16"/>
      <c r="O100" s="16"/>
      <c r="P100" s="16"/>
      <c r="Q100" s="16"/>
      <c r="R100" s="16"/>
      <c r="S100" s="16"/>
      <c r="T100" s="21" t="s">
        <v>28</v>
      </c>
    </row>
    <row r="101" spans="1:20" x14ac:dyDescent="0.25">
      <c r="A101" s="2"/>
      <c r="B101" s="2"/>
      <c r="D101" s="44" t="s">
        <v>221</v>
      </c>
      <c r="E101" s="49" t="s">
        <v>222</v>
      </c>
      <c r="F101" s="55" t="s">
        <v>27</v>
      </c>
      <c r="G101" s="55" t="s">
        <v>223</v>
      </c>
      <c r="H101" s="20">
        <f t="shared" si="11"/>
        <v>0</v>
      </c>
      <c r="I101" s="24"/>
      <c r="J101" s="24"/>
      <c r="K101" s="24"/>
      <c r="L101" s="24"/>
      <c r="N101" s="16"/>
      <c r="O101" s="16"/>
      <c r="P101" s="16"/>
      <c r="Q101" s="16"/>
      <c r="R101" s="16"/>
      <c r="S101" s="16"/>
      <c r="T101" s="21" t="s">
        <v>28</v>
      </c>
    </row>
    <row r="102" spans="1:20" ht="21" x14ac:dyDescent="0.25">
      <c r="A102" s="2"/>
      <c r="B102" s="2"/>
      <c r="D102" s="44" t="s">
        <v>224</v>
      </c>
      <c r="E102" s="49" t="s">
        <v>225</v>
      </c>
      <c r="F102" s="55" t="s">
        <v>27</v>
      </c>
      <c r="G102" s="55" t="s">
        <v>226</v>
      </c>
      <c r="H102" s="20">
        <f t="shared" si="11"/>
        <v>0</v>
      </c>
      <c r="I102" s="20">
        <f>SUM(I103,I106,I109,I112:I115)</f>
        <v>0</v>
      </c>
      <c r="J102" s="20">
        <f>SUM(J103,J106,J109,J112:J115)</f>
        <v>0</v>
      </c>
      <c r="K102" s="20">
        <f>SUM(K103,K106,K109,K112:K115)</f>
        <v>0</v>
      </c>
      <c r="L102" s="20">
        <f>SUM(L103,L106,L109,L112:L115)</f>
        <v>0</v>
      </c>
      <c r="N102" s="16"/>
      <c r="O102" s="16"/>
      <c r="P102" s="16"/>
      <c r="Q102" s="16"/>
      <c r="R102" s="16"/>
      <c r="S102" s="16"/>
      <c r="T102" s="21" t="s">
        <v>28</v>
      </c>
    </row>
    <row r="103" spans="1:20" ht="63" x14ac:dyDescent="0.25">
      <c r="A103" s="2"/>
      <c r="B103" s="2"/>
      <c r="D103" s="44" t="s">
        <v>227</v>
      </c>
      <c r="E103" s="50" t="s">
        <v>228</v>
      </c>
      <c r="F103" s="55" t="s">
        <v>27</v>
      </c>
      <c r="G103" s="55" t="s">
        <v>229</v>
      </c>
      <c r="H103" s="20">
        <f t="shared" si="11"/>
        <v>0</v>
      </c>
      <c r="I103" s="20">
        <f>SUM(I104:I105)</f>
        <v>0</v>
      </c>
      <c r="J103" s="20">
        <f>SUM(J104:J105)</f>
        <v>0</v>
      </c>
      <c r="K103" s="20">
        <f>SUM(K104:K105)</f>
        <v>0</v>
      </c>
      <c r="L103" s="20">
        <f>SUM(L104:L105)</f>
        <v>0</v>
      </c>
      <c r="N103" s="16"/>
      <c r="O103" s="16"/>
      <c r="P103" s="16"/>
      <c r="Q103" s="16"/>
      <c r="R103" s="16"/>
      <c r="S103" s="16"/>
      <c r="T103" s="21" t="s">
        <v>28</v>
      </c>
    </row>
    <row r="104" spans="1:20" x14ac:dyDescent="0.25">
      <c r="A104" s="2"/>
      <c r="B104" s="2"/>
      <c r="D104" s="44" t="s">
        <v>230</v>
      </c>
      <c r="E104" s="51" t="s">
        <v>231</v>
      </c>
      <c r="F104" s="55" t="s">
        <v>27</v>
      </c>
      <c r="G104" s="55" t="s">
        <v>232</v>
      </c>
      <c r="H104" s="20">
        <f t="shared" si="11"/>
        <v>0</v>
      </c>
      <c r="I104" s="24"/>
      <c r="J104" s="24"/>
      <c r="K104" s="24"/>
      <c r="L104" s="24"/>
      <c r="N104" s="16"/>
      <c r="O104" s="16"/>
      <c r="P104" s="16"/>
      <c r="Q104" s="16"/>
      <c r="R104" s="16"/>
      <c r="S104" s="16"/>
      <c r="T104" s="21" t="s">
        <v>28</v>
      </c>
    </row>
    <row r="105" spans="1:20" x14ac:dyDescent="0.25">
      <c r="A105" s="2"/>
      <c r="B105" s="2"/>
      <c r="D105" s="44" t="s">
        <v>233</v>
      </c>
      <c r="E105" s="51" t="s">
        <v>234</v>
      </c>
      <c r="F105" s="55" t="s">
        <v>27</v>
      </c>
      <c r="G105" s="55" t="s">
        <v>235</v>
      </c>
      <c r="H105" s="20">
        <f t="shared" si="11"/>
        <v>0</v>
      </c>
      <c r="I105" s="24"/>
      <c r="J105" s="24"/>
      <c r="K105" s="24"/>
      <c r="L105" s="24"/>
      <c r="N105" s="16"/>
      <c r="O105" s="16"/>
      <c r="P105" s="16"/>
      <c r="Q105" s="16"/>
      <c r="R105" s="16"/>
      <c r="S105" s="16"/>
      <c r="T105" s="21" t="s">
        <v>28</v>
      </c>
    </row>
    <row r="106" spans="1:20" ht="63" x14ac:dyDescent="0.25">
      <c r="A106" s="2"/>
      <c r="B106" s="2"/>
      <c r="D106" s="44" t="s">
        <v>236</v>
      </c>
      <c r="E106" s="50" t="s">
        <v>237</v>
      </c>
      <c r="F106" s="55" t="s">
        <v>27</v>
      </c>
      <c r="G106" s="55" t="s">
        <v>238</v>
      </c>
      <c r="H106" s="20">
        <f t="shared" si="11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N106" s="16"/>
      <c r="O106" s="16"/>
      <c r="P106" s="16"/>
      <c r="Q106" s="16"/>
      <c r="R106" s="16"/>
      <c r="S106" s="16"/>
      <c r="T106" s="21" t="s">
        <v>28</v>
      </c>
    </row>
    <row r="107" spans="1:20" x14ac:dyDescent="0.25">
      <c r="A107" s="2"/>
      <c r="B107" s="2"/>
      <c r="D107" s="44" t="s">
        <v>239</v>
      </c>
      <c r="E107" s="51" t="s">
        <v>231</v>
      </c>
      <c r="F107" s="55" t="s">
        <v>27</v>
      </c>
      <c r="G107" s="55" t="s">
        <v>240</v>
      </c>
      <c r="H107" s="20">
        <f t="shared" si="11"/>
        <v>0</v>
      </c>
      <c r="I107" s="24"/>
      <c r="J107" s="24"/>
      <c r="K107" s="24"/>
      <c r="L107" s="24"/>
      <c r="N107" s="16"/>
      <c r="O107" s="16"/>
      <c r="P107" s="16"/>
      <c r="Q107" s="16"/>
      <c r="R107" s="16"/>
      <c r="S107" s="16"/>
      <c r="T107" s="21" t="s">
        <v>28</v>
      </c>
    </row>
    <row r="108" spans="1:20" x14ac:dyDescent="0.25">
      <c r="A108" s="2"/>
      <c r="B108" s="2"/>
      <c r="D108" s="44" t="s">
        <v>241</v>
      </c>
      <c r="E108" s="51" t="s">
        <v>234</v>
      </c>
      <c r="F108" s="55" t="s">
        <v>27</v>
      </c>
      <c r="G108" s="55" t="s">
        <v>242</v>
      </c>
      <c r="H108" s="20">
        <f t="shared" si="11"/>
        <v>0</v>
      </c>
      <c r="I108" s="24"/>
      <c r="J108" s="24"/>
      <c r="K108" s="24"/>
      <c r="L108" s="24"/>
      <c r="N108" s="16"/>
      <c r="O108" s="16"/>
      <c r="P108" s="16"/>
      <c r="Q108" s="16"/>
      <c r="R108" s="16"/>
      <c r="S108" s="16"/>
      <c r="T108" s="21" t="s">
        <v>28</v>
      </c>
    </row>
    <row r="109" spans="1:20" ht="21" x14ac:dyDescent="0.25">
      <c r="A109" s="2"/>
      <c r="B109" s="2"/>
      <c r="D109" s="44" t="s">
        <v>243</v>
      </c>
      <c r="E109" s="50" t="s">
        <v>244</v>
      </c>
      <c r="F109" s="55" t="s">
        <v>27</v>
      </c>
      <c r="G109" s="55" t="s">
        <v>245</v>
      </c>
      <c r="H109" s="20">
        <f t="shared" si="11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N109" s="16"/>
      <c r="O109" s="16"/>
      <c r="P109" s="16"/>
      <c r="Q109" s="16"/>
      <c r="R109" s="16"/>
      <c r="S109" s="16"/>
      <c r="T109" s="21" t="s">
        <v>28</v>
      </c>
    </row>
    <row r="110" spans="1:20" x14ac:dyDescent="0.25">
      <c r="A110" s="2"/>
      <c r="B110" s="2"/>
      <c r="D110" s="44" t="s">
        <v>246</v>
      </c>
      <c r="E110" s="51" t="s">
        <v>231</v>
      </c>
      <c r="F110" s="55" t="s">
        <v>27</v>
      </c>
      <c r="G110" s="55" t="s">
        <v>247</v>
      </c>
      <c r="H110" s="20">
        <f t="shared" si="11"/>
        <v>0</v>
      </c>
      <c r="I110" s="24"/>
      <c r="J110" s="24"/>
      <c r="K110" s="24"/>
      <c r="L110" s="24"/>
      <c r="N110" s="16"/>
      <c r="O110" s="16"/>
      <c r="P110" s="16"/>
      <c r="Q110" s="16"/>
      <c r="R110" s="16"/>
      <c r="S110" s="16"/>
      <c r="T110" s="21" t="s">
        <v>28</v>
      </c>
    </row>
    <row r="111" spans="1:20" x14ac:dyDescent="0.25">
      <c r="A111" s="2"/>
      <c r="B111" s="2"/>
      <c r="D111" s="44" t="s">
        <v>248</v>
      </c>
      <c r="E111" s="51" t="s">
        <v>234</v>
      </c>
      <c r="F111" s="55" t="s">
        <v>27</v>
      </c>
      <c r="G111" s="55" t="s">
        <v>249</v>
      </c>
      <c r="H111" s="20">
        <f t="shared" si="11"/>
        <v>0</v>
      </c>
      <c r="I111" s="24"/>
      <c r="J111" s="24"/>
      <c r="K111" s="24"/>
      <c r="L111" s="24"/>
      <c r="N111" s="16"/>
      <c r="O111" s="16"/>
      <c r="P111" s="16"/>
      <c r="Q111" s="16"/>
      <c r="R111" s="16"/>
      <c r="S111" s="16"/>
      <c r="T111" s="21" t="s">
        <v>28</v>
      </c>
    </row>
    <row r="112" spans="1:20" ht="21" x14ac:dyDescent="0.25">
      <c r="A112" s="2"/>
      <c r="B112" s="2"/>
      <c r="D112" s="44" t="s">
        <v>250</v>
      </c>
      <c r="E112" s="50" t="s">
        <v>251</v>
      </c>
      <c r="F112" s="55" t="s">
        <v>27</v>
      </c>
      <c r="G112" s="55" t="s">
        <v>252</v>
      </c>
      <c r="H112" s="20">
        <f t="shared" si="11"/>
        <v>0</v>
      </c>
      <c r="I112" s="24"/>
      <c r="J112" s="24"/>
      <c r="K112" s="24"/>
      <c r="L112" s="24"/>
      <c r="N112" s="16"/>
      <c r="O112" s="16"/>
      <c r="P112" s="16"/>
      <c r="Q112" s="16"/>
      <c r="R112" s="16"/>
      <c r="S112" s="16"/>
      <c r="T112" s="21" t="s">
        <v>28</v>
      </c>
    </row>
    <row r="113" spans="1:20" x14ac:dyDescent="0.25">
      <c r="A113" s="2"/>
      <c r="B113" s="2"/>
      <c r="D113" s="44" t="s">
        <v>253</v>
      </c>
      <c r="E113" s="50" t="s">
        <v>254</v>
      </c>
      <c r="F113" s="55" t="s">
        <v>27</v>
      </c>
      <c r="G113" s="55" t="s">
        <v>255</v>
      </c>
      <c r="H113" s="20">
        <f t="shared" si="11"/>
        <v>0</v>
      </c>
      <c r="I113" s="24"/>
      <c r="J113" s="24"/>
      <c r="K113" s="24"/>
      <c r="L113" s="24"/>
      <c r="N113" s="16"/>
      <c r="O113" s="16"/>
      <c r="P113" s="16"/>
      <c r="Q113" s="16"/>
      <c r="R113" s="16"/>
      <c r="S113" s="16"/>
      <c r="T113" s="21" t="s">
        <v>28</v>
      </c>
    </row>
    <row r="114" spans="1:20" ht="63" x14ac:dyDescent="0.25">
      <c r="A114" s="2"/>
      <c r="B114" s="2"/>
      <c r="D114" s="44" t="s">
        <v>256</v>
      </c>
      <c r="E114" s="50" t="s">
        <v>257</v>
      </c>
      <c r="F114" s="55" t="s">
        <v>27</v>
      </c>
      <c r="G114" s="55" t="s">
        <v>258</v>
      </c>
      <c r="H114" s="20">
        <f t="shared" si="11"/>
        <v>0</v>
      </c>
      <c r="I114" s="24"/>
      <c r="J114" s="24"/>
      <c r="K114" s="24"/>
      <c r="L114" s="24"/>
      <c r="N114" s="16"/>
      <c r="O114" s="16"/>
      <c r="P114" s="16"/>
      <c r="Q114" s="16"/>
      <c r="R114" s="16"/>
      <c r="S114" s="16"/>
      <c r="T114" s="21" t="s">
        <v>28</v>
      </c>
    </row>
    <row r="115" spans="1:20" ht="31.5" x14ac:dyDescent="0.25">
      <c r="A115" s="2"/>
      <c r="B115" s="2"/>
      <c r="D115" s="44" t="s">
        <v>259</v>
      </c>
      <c r="E115" s="50" t="s">
        <v>260</v>
      </c>
      <c r="F115" s="55" t="s">
        <v>27</v>
      </c>
      <c r="G115" s="55" t="s">
        <v>261</v>
      </c>
      <c r="H115" s="20">
        <f t="shared" si="11"/>
        <v>0</v>
      </c>
      <c r="I115" s="24"/>
      <c r="J115" s="24"/>
      <c r="K115" s="24"/>
      <c r="L115" s="24"/>
      <c r="N115" s="16"/>
      <c r="O115" s="16"/>
      <c r="P115" s="16"/>
      <c r="Q115" s="16"/>
      <c r="R115" s="16"/>
      <c r="S115" s="16"/>
      <c r="T115" s="21" t="s">
        <v>28</v>
      </c>
    </row>
    <row r="116" spans="1:20" x14ac:dyDescent="0.25">
      <c r="A116" s="2"/>
      <c r="B116" s="2"/>
      <c r="D116" s="44" t="s">
        <v>262</v>
      </c>
      <c r="E116" s="48" t="s">
        <v>263</v>
      </c>
      <c r="F116" s="55" t="s">
        <v>27</v>
      </c>
      <c r="G116" s="55" t="s">
        <v>264</v>
      </c>
      <c r="H116" s="20">
        <f t="shared" si="11"/>
        <v>0</v>
      </c>
      <c r="I116" s="20">
        <f>I119</f>
        <v>0</v>
      </c>
      <c r="J116" s="20">
        <f>J119</f>
        <v>0</v>
      </c>
      <c r="K116" s="20">
        <f>K119</f>
        <v>0</v>
      </c>
      <c r="L116" s="20">
        <f>L119</f>
        <v>0</v>
      </c>
      <c r="N116" s="16"/>
      <c r="O116" s="16"/>
      <c r="P116" s="16"/>
      <c r="Q116" s="16"/>
      <c r="R116" s="16"/>
      <c r="S116" s="16"/>
      <c r="T116" s="21" t="s">
        <v>28</v>
      </c>
    </row>
    <row r="117" spans="1:20" x14ac:dyDescent="0.25">
      <c r="A117" s="2"/>
      <c r="B117" s="2"/>
      <c r="D117" s="44" t="s">
        <v>265</v>
      </c>
      <c r="E117" s="49" t="s">
        <v>207</v>
      </c>
      <c r="F117" s="55" t="s">
        <v>125</v>
      </c>
      <c r="G117" s="55" t="s">
        <v>266</v>
      </c>
      <c r="H117" s="20">
        <f t="shared" si="11"/>
        <v>0</v>
      </c>
      <c r="I117" s="24"/>
      <c r="J117" s="24"/>
      <c r="K117" s="24"/>
      <c r="L117" s="24"/>
      <c r="N117" s="16"/>
      <c r="O117" s="16"/>
      <c r="P117" s="16"/>
      <c r="Q117" s="16"/>
      <c r="R117" s="16"/>
      <c r="S117" s="16"/>
      <c r="T117" s="21" t="s">
        <v>28</v>
      </c>
    </row>
    <row r="118" spans="1:20" ht="21" x14ac:dyDescent="0.25">
      <c r="A118" s="2"/>
      <c r="B118" s="2"/>
      <c r="D118" s="44" t="s">
        <v>267</v>
      </c>
      <c r="E118" s="50" t="s">
        <v>210</v>
      </c>
      <c r="F118" s="55" t="s">
        <v>125</v>
      </c>
      <c r="G118" s="55" t="s">
        <v>268</v>
      </c>
      <c r="H118" s="20">
        <f t="shared" si="11"/>
        <v>0</v>
      </c>
      <c r="I118" s="24"/>
      <c r="J118" s="24"/>
      <c r="K118" s="24"/>
      <c r="L118" s="24"/>
      <c r="N118" s="16"/>
      <c r="O118" s="16"/>
      <c r="P118" s="16"/>
      <c r="Q118" s="16"/>
      <c r="R118" s="16"/>
      <c r="S118" s="16"/>
      <c r="T118" s="21" t="s">
        <v>28</v>
      </c>
    </row>
    <row r="119" spans="1:20" x14ac:dyDescent="0.25">
      <c r="A119" s="2"/>
      <c r="B119" s="2"/>
      <c r="D119" s="44" t="s">
        <v>269</v>
      </c>
      <c r="E119" s="49" t="s">
        <v>213</v>
      </c>
      <c r="F119" s="55" t="s">
        <v>27</v>
      </c>
      <c r="G119" s="55" t="s">
        <v>270</v>
      </c>
      <c r="H119" s="20">
        <f t="shared" si="11"/>
        <v>0</v>
      </c>
      <c r="I119" s="24"/>
      <c r="J119" s="24"/>
      <c r="K119" s="24"/>
      <c r="L119" s="24"/>
      <c r="N119" s="16"/>
      <c r="O119" s="16"/>
      <c r="P119" s="16"/>
      <c r="Q119" s="16"/>
      <c r="R119" s="16"/>
      <c r="S119" s="16"/>
      <c r="T119" s="21" t="s">
        <v>28</v>
      </c>
    </row>
    <row r="120" spans="1:20" ht="21" x14ac:dyDescent="0.25">
      <c r="A120" s="2"/>
      <c r="B120" s="2"/>
      <c r="D120" s="17" t="s">
        <v>271</v>
      </c>
      <c r="E120" s="18" t="s">
        <v>272</v>
      </c>
      <c r="F120" s="19" t="s">
        <v>27</v>
      </c>
      <c r="G120" s="19" t="s">
        <v>273</v>
      </c>
      <c r="H120" s="20">
        <f t="shared" si="11"/>
        <v>9285.9520000000011</v>
      </c>
      <c r="I120" s="20">
        <f>SUM(I121,I122)</f>
        <v>78.644999999999996</v>
      </c>
      <c r="J120" s="20">
        <f>SUM(J121,J122)</f>
        <v>4772.8600000000006</v>
      </c>
      <c r="K120" s="20">
        <f>SUM(K121,K122)</f>
        <v>3193.2719999999999</v>
      </c>
      <c r="L120" s="20">
        <f>SUM(L121,L122)</f>
        <v>1241.175</v>
      </c>
      <c r="N120" s="16"/>
      <c r="O120" s="16"/>
      <c r="P120" s="16"/>
      <c r="Q120" s="16"/>
      <c r="R120" s="16"/>
      <c r="S120" s="16"/>
      <c r="T120" s="21" t="s">
        <v>28</v>
      </c>
    </row>
    <row r="121" spans="1:20" x14ac:dyDescent="0.25">
      <c r="A121" s="2"/>
      <c r="B121" s="2"/>
      <c r="D121" s="44" t="s">
        <v>274</v>
      </c>
      <c r="E121" s="48" t="s">
        <v>201</v>
      </c>
      <c r="F121" s="55" t="s">
        <v>27</v>
      </c>
      <c r="G121" s="55" t="s">
        <v>275</v>
      </c>
      <c r="H121" s="20">
        <f t="shared" si="11"/>
        <v>0</v>
      </c>
      <c r="I121" s="24"/>
      <c r="J121" s="24"/>
      <c r="K121" s="24"/>
      <c r="L121" s="24"/>
      <c r="N121" s="16"/>
      <c r="O121" s="16"/>
      <c r="P121" s="16"/>
      <c r="Q121" s="16"/>
      <c r="R121" s="16"/>
      <c r="S121" s="16"/>
      <c r="T121" s="21" t="s">
        <v>28</v>
      </c>
    </row>
    <row r="122" spans="1:20" x14ac:dyDescent="0.25">
      <c r="A122" s="2"/>
      <c r="B122" s="2"/>
      <c r="D122" s="44" t="s">
        <v>276</v>
      </c>
      <c r="E122" s="48" t="s">
        <v>204</v>
      </c>
      <c r="F122" s="55" t="s">
        <v>27</v>
      </c>
      <c r="G122" s="55" t="s">
        <v>277</v>
      </c>
      <c r="H122" s="20">
        <f t="shared" si="11"/>
        <v>9285.9520000000011</v>
      </c>
      <c r="I122" s="20">
        <f>I124</f>
        <v>78.644999999999996</v>
      </c>
      <c r="J122" s="20">
        <f>J124</f>
        <v>4772.8600000000006</v>
      </c>
      <c r="K122" s="20">
        <f>K124</f>
        <v>3193.2719999999999</v>
      </c>
      <c r="L122" s="20">
        <f>L124</f>
        <v>1241.175</v>
      </c>
      <c r="N122" s="16"/>
      <c r="O122" s="16"/>
      <c r="P122" s="16"/>
      <c r="Q122" s="16"/>
      <c r="R122" s="16"/>
      <c r="S122" s="16"/>
      <c r="T122" s="21" t="s">
        <v>28</v>
      </c>
    </row>
    <row r="123" spans="1:20" x14ac:dyDescent="0.25">
      <c r="A123" s="2"/>
      <c r="B123" s="2"/>
      <c r="D123" s="44" t="s">
        <v>278</v>
      </c>
      <c r="E123" s="49" t="s">
        <v>279</v>
      </c>
      <c r="F123" s="55" t="s">
        <v>125</v>
      </c>
      <c r="G123" s="55" t="s">
        <v>280</v>
      </c>
      <c r="H123" s="20">
        <f t="shared" si="11"/>
        <v>61.722999999999999</v>
      </c>
      <c r="I123" s="24"/>
      <c r="J123" s="24">
        <f>J90</f>
        <v>61.722999999999999</v>
      </c>
      <c r="K123" s="24"/>
      <c r="L123" s="24"/>
      <c r="N123" s="16"/>
      <c r="O123" s="16"/>
      <c r="P123" s="16"/>
      <c r="Q123" s="16"/>
      <c r="R123" s="16"/>
      <c r="S123" s="16"/>
      <c r="T123" s="21" t="s">
        <v>28</v>
      </c>
    </row>
    <row r="124" spans="1:20" x14ac:dyDescent="0.25">
      <c r="A124" s="2"/>
      <c r="B124" s="2"/>
      <c r="D124" s="44" t="s">
        <v>281</v>
      </c>
      <c r="E124" s="49" t="s">
        <v>213</v>
      </c>
      <c r="F124" s="55" t="s">
        <v>27</v>
      </c>
      <c r="G124" s="55" t="s">
        <v>282</v>
      </c>
      <c r="H124" s="20">
        <f t="shared" si="11"/>
        <v>9285.9520000000011</v>
      </c>
      <c r="I124" s="24">
        <f>I29+I43</f>
        <v>78.644999999999996</v>
      </c>
      <c r="J124" s="24">
        <f>J29+209.118+19.272</f>
        <v>4772.8600000000006</v>
      </c>
      <c r="K124" s="24">
        <f>K29+8.138+16.064+1.937</f>
        <v>3193.2719999999999</v>
      </c>
      <c r="L124" s="24">
        <f>L29</f>
        <v>1241.175</v>
      </c>
      <c r="N124" s="16"/>
      <c r="O124" s="16"/>
      <c r="P124" s="16"/>
      <c r="Q124" s="16"/>
      <c r="R124" s="16"/>
      <c r="S124" s="16"/>
      <c r="T124" s="21" t="s">
        <v>28</v>
      </c>
    </row>
    <row r="125" spans="1:20" x14ac:dyDescent="0.25">
      <c r="A125" s="2"/>
      <c r="B125" s="2"/>
      <c r="D125" s="64" t="s">
        <v>283</v>
      </c>
      <c r="E125" s="65"/>
      <c r="F125" s="65"/>
      <c r="G125" s="13"/>
      <c r="H125" s="14"/>
      <c r="I125" s="14"/>
      <c r="J125" s="14"/>
      <c r="K125" s="14"/>
      <c r="L125" s="15"/>
      <c r="N125" s="16"/>
      <c r="O125" s="16"/>
      <c r="P125" s="16"/>
      <c r="Q125" s="16"/>
      <c r="R125" s="16"/>
      <c r="S125" s="16"/>
      <c r="T125" s="16"/>
    </row>
    <row r="126" spans="1:20" ht="21" x14ac:dyDescent="0.25">
      <c r="A126" s="2"/>
      <c r="B126" s="2"/>
      <c r="D126" s="17" t="s">
        <v>284</v>
      </c>
      <c r="E126" s="18" t="s">
        <v>285</v>
      </c>
      <c r="F126" s="19" t="s">
        <v>286</v>
      </c>
      <c r="G126" s="19" t="s">
        <v>287</v>
      </c>
      <c r="H126" s="20">
        <f t="shared" ref="H126:H146" si="12">SUM(I126:L126)</f>
        <v>0</v>
      </c>
      <c r="I126" s="20">
        <f>SUM(I127:I128)</f>
        <v>0</v>
      </c>
      <c r="J126" s="20">
        <f>SUM(J127:J128)</f>
        <v>0</v>
      </c>
      <c r="K126" s="20">
        <f>SUM(K127:K128)</f>
        <v>0</v>
      </c>
      <c r="L126" s="20">
        <f>SUM(L127:L128)</f>
        <v>0</v>
      </c>
      <c r="N126" s="16"/>
      <c r="O126" s="16"/>
      <c r="P126" s="16"/>
      <c r="Q126" s="16"/>
      <c r="R126" s="16"/>
      <c r="S126" s="16"/>
      <c r="T126" s="21" t="s">
        <v>28</v>
      </c>
    </row>
    <row r="127" spans="1:20" x14ac:dyDescent="0.25">
      <c r="A127" s="2"/>
      <c r="B127" s="2"/>
      <c r="D127" s="44" t="s">
        <v>288</v>
      </c>
      <c r="E127" s="48" t="s">
        <v>201</v>
      </c>
      <c r="F127" s="55" t="s">
        <v>286</v>
      </c>
      <c r="G127" s="55" t="s">
        <v>289</v>
      </c>
      <c r="H127" s="20">
        <f t="shared" si="12"/>
        <v>0</v>
      </c>
      <c r="I127" s="24"/>
      <c r="J127" s="24"/>
      <c r="K127" s="24"/>
      <c r="L127" s="24"/>
      <c r="N127" s="16"/>
      <c r="O127" s="16"/>
      <c r="P127" s="16"/>
      <c r="Q127" s="16"/>
      <c r="R127" s="16"/>
      <c r="S127" s="16"/>
      <c r="T127" s="21" t="s">
        <v>28</v>
      </c>
    </row>
    <row r="128" spans="1:20" x14ac:dyDescent="0.25">
      <c r="A128" s="2"/>
      <c r="B128" s="2"/>
      <c r="D128" s="44" t="s">
        <v>290</v>
      </c>
      <c r="E128" s="48" t="s">
        <v>204</v>
      </c>
      <c r="F128" s="55" t="s">
        <v>286</v>
      </c>
      <c r="G128" s="55" t="s">
        <v>291</v>
      </c>
      <c r="H128" s="20">
        <f t="shared" si="12"/>
        <v>0</v>
      </c>
      <c r="I128" s="20">
        <f>SUM(I129,I131)</f>
        <v>0</v>
      </c>
      <c r="J128" s="20">
        <f>SUM(J129,J131)</f>
        <v>0</v>
      </c>
      <c r="K128" s="20">
        <f>SUM(K129,K131)</f>
        <v>0</v>
      </c>
      <c r="L128" s="20">
        <f>SUM(L129,L131)</f>
        <v>0</v>
      </c>
      <c r="N128" s="16"/>
      <c r="O128" s="16"/>
      <c r="P128" s="16"/>
      <c r="Q128" s="16"/>
      <c r="R128" s="16"/>
      <c r="S128" s="16"/>
      <c r="T128" s="21" t="s">
        <v>28</v>
      </c>
    </row>
    <row r="129" spans="1:20" x14ac:dyDescent="0.25">
      <c r="A129" s="2"/>
      <c r="B129" s="2"/>
      <c r="D129" s="44" t="s">
        <v>292</v>
      </c>
      <c r="E129" s="49" t="s">
        <v>207</v>
      </c>
      <c r="F129" s="55" t="s">
        <v>286</v>
      </c>
      <c r="G129" s="55" t="s">
        <v>293</v>
      </c>
      <c r="H129" s="20">
        <f t="shared" si="12"/>
        <v>0</v>
      </c>
      <c r="I129" s="24"/>
      <c r="J129" s="24"/>
      <c r="K129" s="24"/>
      <c r="L129" s="24"/>
      <c r="N129" s="16"/>
      <c r="O129" s="16"/>
      <c r="P129" s="16"/>
      <c r="Q129" s="16"/>
      <c r="R129" s="16"/>
      <c r="S129" s="16"/>
      <c r="T129" s="21" t="s">
        <v>28</v>
      </c>
    </row>
    <row r="130" spans="1:20" x14ac:dyDescent="0.25">
      <c r="A130" s="2"/>
      <c r="B130" s="2"/>
      <c r="D130" s="44" t="s">
        <v>294</v>
      </c>
      <c r="E130" s="50" t="s">
        <v>295</v>
      </c>
      <c r="F130" s="55" t="s">
        <v>286</v>
      </c>
      <c r="G130" s="55" t="s">
        <v>296</v>
      </c>
      <c r="H130" s="20">
        <f t="shared" si="12"/>
        <v>0</v>
      </c>
      <c r="I130" s="24"/>
      <c r="J130" s="24"/>
      <c r="K130" s="24"/>
      <c r="L130" s="24"/>
      <c r="N130" s="16"/>
      <c r="O130" s="16"/>
      <c r="P130" s="16"/>
      <c r="Q130" s="16"/>
      <c r="R130" s="16"/>
      <c r="S130" s="16"/>
      <c r="T130" s="21" t="s">
        <v>28</v>
      </c>
    </row>
    <row r="131" spans="1:20" x14ac:dyDescent="0.25">
      <c r="A131" s="2"/>
      <c r="B131" s="2"/>
      <c r="D131" s="44" t="s">
        <v>297</v>
      </c>
      <c r="E131" s="49" t="s">
        <v>213</v>
      </c>
      <c r="F131" s="55" t="s">
        <v>286</v>
      </c>
      <c r="G131" s="55" t="s">
        <v>298</v>
      </c>
      <c r="H131" s="20">
        <f t="shared" si="12"/>
        <v>0</v>
      </c>
      <c r="I131" s="24"/>
      <c r="J131" s="24"/>
      <c r="K131" s="24"/>
      <c r="L131" s="24"/>
      <c r="N131" s="16"/>
      <c r="O131" s="16"/>
      <c r="P131" s="16"/>
      <c r="Q131" s="16"/>
      <c r="R131" s="16"/>
      <c r="S131" s="16"/>
      <c r="T131" s="21" t="s">
        <v>28</v>
      </c>
    </row>
    <row r="132" spans="1:20" x14ac:dyDescent="0.25">
      <c r="A132" s="2"/>
      <c r="B132" s="2"/>
      <c r="D132" s="17" t="s">
        <v>299</v>
      </c>
      <c r="E132" s="18" t="s">
        <v>300</v>
      </c>
      <c r="F132" s="19" t="s">
        <v>286</v>
      </c>
      <c r="G132" s="19" t="s">
        <v>301</v>
      </c>
      <c r="H132" s="20">
        <f t="shared" si="12"/>
        <v>0</v>
      </c>
      <c r="I132" s="20">
        <f>SUM(I133,I138)</f>
        <v>0</v>
      </c>
      <c r="J132" s="20">
        <f>SUM(J133,J138)</f>
        <v>0</v>
      </c>
      <c r="K132" s="20">
        <f>SUM(K133,K138)</f>
        <v>0</v>
      </c>
      <c r="L132" s="20">
        <f>SUM(L133,L138)</f>
        <v>0</v>
      </c>
      <c r="N132" s="16"/>
      <c r="O132" s="16"/>
      <c r="P132" s="16"/>
      <c r="Q132" s="16"/>
      <c r="R132" s="16"/>
      <c r="S132" s="16"/>
      <c r="T132" s="21" t="s">
        <v>28</v>
      </c>
    </row>
    <row r="133" spans="1:20" x14ac:dyDescent="0.25">
      <c r="A133" s="2"/>
      <c r="B133" s="2"/>
      <c r="D133" s="44" t="s">
        <v>302</v>
      </c>
      <c r="E133" s="48" t="s">
        <v>201</v>
      </c>
      <c r="F133" s="55" t="s">
        <v>286</v>
      </c>
      <c r="G133" s="55" t="s">
        <v>303</v>
      </c>
      <c r="H133" s="20">
        <f t="shared" si="12"/>
        <v>0</v>
      </c>
      <c r="I133" s="20">
        <f>SUM(I134:I135)</f>
        <v>0</v>
      </c>
      <c r="J133" s="20">
        <f>SUM(J134:J135)</f>
        <v>0</v>
      </c>
      <c r="K133" s="20">
        <f>SUM(K134:K135)</f>
        <v>0</v>
      </c>
      <c r="L133" s="20">
        <f>SUM(L134:L135)</f>
        <v>0</v>
      </c>
      <c r="N133" s="16"/>
      <c r="O133" s="16"/>
      <c r="P133" s="16"/>
      <c r="Q133" s="16"/>
      <c r="R133" s="16"/>
      <c r="S133" s="16"/>
      <c r="T133" s="21" t="s">
        <v>28</v>
      </c>
    </row>
    <row r="134" spans="1:20" x14ac:dyDescent="0.25">
      <c r="A134" s="2"/>
      <c r="B134" s="2"/>
      <c r="D134" s="44" t="s">
        <v>304</v>
      </c>
      <c r="E134" s="49" t="s">
        <v>222</v>
      </c>
      <c r="F134" s="55" t="s">
        <v>286</v>
      </c>
      <c r="G134" s="55" t="s">
        <v>305</v>
      </c>
      <c r="H134" s="20">
        <f t="shared" si="12"/>
        <v>0</v>
      </c>
      <c r="I134" s="24"/>
      <c r="J134" s="24"/>
      <c r="K134" s="24"/>
      <c r="L134" s="24"/>
      <c r="N134" s="16"/>
      <c r="O134" s="16"/>
      <c r="P134" s="16"/>
      <c r="Q134" s="16"/>
      <c r="R134" s="16"/>
      <c r="S134" s="16"/>
      <c r="T134" s="21" t="s">
        <v>28</v>
      </c>
    </row>
    <row r="135" spans="1:20" ht="21" x14ac:dyDescent="0.25">
      <c r="A135" s="2"/>
      <c r="B135" s="2"/>
      <c r="D135" s="44" t="s">
        <v>306</v>
      </c>
      <c r="E135" s="49" t="s">
        <v>225</v>
      </c>
      <c r="F135" s="55" t="s">
        <v>286</v>
      </c>
      <c r="G135" s="55" t="s">
        <v>307</v>
      </c>
      <c r="H135" s="20">
        <f t="shared" si="12"/>
        <v>0</v>
      </c>
      <c r="I135" s="20">
        <f>SUM(I136:I137)</f>
        <v>0</v>
      </c>
      <c r="J135" s="20">
        <f>SUM(J136:J137)</f>
        <v>0</v>
      </c>
      <c r="K135" s="20">
        <f>SUM(K136:K137)</f>
        <v>0</v>
      </c>
      <c r="L135" s="20">
        <f>SUM(L136:L137)</f>
        <v>0</v>
      </c>
      <c r="N135" s="16"/>
      <c r="O135" s="16"/>
      <c r="P135" s="16"/>
      <c r="Q135" s="16"/>
      <c r="R135" s="16"/>
      <c r="S135" s="16"/>
      <c r="T135" s="21" t="s">
        <v>28</v>
      </c>
    </row>
    <row r="136" spans="1:20" x14ac:dyDescent="0.25">
      <c r="A136" s="2"/>
      <c r="B136" s="2"/>
      <c r="D136" s="44" t="s">
        <v>308</v>
      </c>
      <c r="E136" s="50" t="s">
        <v>231</v>
      </c>
      <c r="F136" s="55" t="s">
        <v>286</v>
      </c>
      <c r="G136" s="55" t="s">
        <v>309</v>
      </c>
      <c r="H136" s="20">
        <f t="shared" si="12"/>
        <v>0</v>
      </c>
      <c r="I136" s="24"/>
      <c r="J136" s="24"/>
      <c r="K136" s="24"/>
      <c r="L136" s="24"/>
      <c r="N136" s="16"/>
      <c r="O136" s="16"/>
      <c r="P136" s="16"/>
      <c r="Q136" s="16"/>
      <c r="R136" s="16"/>
      <c r="S136" s="16"/>
      <c r="T136" s="21" t="s">
        <v>28</v>
      </c>
    </row>
    <row r="137" spans="1:20" x14ac:dyDescent="0.25">
      <c r="A137" s="2"/>
      <c r="B137" s="2"/>
      <c r="D137" s="44" t="s">
        <v>310</v>
      </c>
      <c r="E137" s="50" t="s">
        <v>311</v>
      </c>
      <c r="F137" s="55" t="s">
        <v>286</v>
      </c>
      <c r="G137" s="55" t="s">
        <v>312</v>
      </c>
      <c r="H137" s="20">
        <f t="shared" si="12"/>
        <v>0</v>
      </c>
      <c r="I137" s="24"/>
      <c r="J137" s="24"/>
      <c r="K137" s="24"/>
      <c r="L137" s="24"/>
      <c r="N137" s="16"/>
      <c r="O137" s="16"/>
      <c r="P137" s="16"/>
      <c r="Q137" s="16"/>
      <c r="R137" s="16"/>
      <c r="S137" s="16"/>
      <c r="T137" s="21" t="s">
        <v>28</v>
      </c>
    </row>
    <row r="138" spans="1:20" x14ac:dyDescent="0.25">
      <c r="A138" s="2"/>
      <c r="B138" s="2"/>
      <c r="D138" s="44" t="s">
        <v>313</v>
      </c>
      <c r="E138" s="48" t="s">
        <v>263</v>
      </c>
      <c r="F138" s="55" t="s">
        <v>286</v>
      </c>
      <c r="G138" s="55" t="s">
        <v>314</v>
      </c>
      <c r="H138" s="20">
        <f t="shared" si="12"/>
        <v>0</v>
      </c>
      <c r="I138" s="20">
        <f>SUM(I139,I141)</f>
        <v>0</v>
      </c>
      <c r="J138" s="20">
        <f>SUM(J139,J141)</f>
        <v>0</v>
      </c>
      <c r="K138" s="20">
        <f>SUM(K139,K141)</f>
        <v>0</v>
      </c>
      <c r="L138" s="20">
        <f>SUM(L139,L141)</f>
        <v>0</v>
      </c>
      <c r="N138" s="16"/>
      <c r="O138" s="16"/>
      <c r="P138" s="16"/>
      <c r="Q138" s="16"/>
      <c r="R138" s="16"/>
      <c r="S138" s="16"/>
      <c r="T138" s="21" t="s">
        <v>28</v>
      </c>
    </row>
    <row r="139" spans="1:20" ht="12" customHeight="1" x14ac:dyDescent="0.25">
      <c r="A139" s="2"/>
      <c r="B139" s="2"/>
      <c r="D139" s="44" t="s">
        <v>315</v>
      </c>
      <c r="E139" s="49" t="s">
        <v>207</v>
      </c>
      <c r="F139" s="55" t="s">
        <v>286</v>
      </c>
      <c r="G139" s="55" t="s">
        <v>316</v>
      </c>
      <c r="H139" s="20">
        <f t="shared" si="12"/>
        <v>0</v>
      </c>
      <c r="I139" s="24"/>
      <c r="J139" s="24"/>
      <c r="K139" s="24"/>
      <c r="L139" s="24"/>
      <c r="N139" s="16"/>
      <c r="O139" s="16"/>
      <c r="P139" s="16"/>
      <c r="Q139" s="16"/>
      <c r="R139" s="16"/>
      <c r="S139" s="16"/>
      <c r="T139" s="21" t="s">
        <v>28</v>
      </c>
    </row>
    <row r="140" spans="1:20" ht="12" customHeight="1" x14ac:dyDescent="0.25">
      <c r="A140" s="2"/>
      <c r="B140" s="2"/>
      <c r="D140" s="44" t="s">
        <v>317</v>
      </c>
      <c r="E140" s="50" t="s">
        <v>295</v>
      </c>
      <c r="F140" s="55" t="s">
        <v>286</v>
      </c>
      <c r="G140" s="55" t="s">
        <v>318</v>
      </c>
      <c r="H140" s="20">
        <f t="shared" si="12"/>
        <v>0</v>
      </c>
      <c r="I140" s="24"/>
      <c r="J140" s="24"/>
      <c r="K140" s="24"/>
      <c r="L140" s="24"/>
      <c r="N140" s="16"/>
      <c r="O140" s="16"/>
      <c r="P140" s="16"/>
      <c r="Q140" s="16"/>
      <c r="R140" s="16"/>
      <c r="S140" s="16"/>
      <c r="T140" s="21" t="s">
        <v>28</v>
      </c>
    </row>
    <row r="141" spans="1:20" ht="12" customHeight="1" x14ac:dyDescent="0.25">
      <c r="A141" s="2"/>
      <c r="B141" s="2"/>
      <c r="D141" s="44" t="s">
        <v>319</v>
      </c>
      <c r="E141" s="49" t="s">
        <v>213</v>
      </c>
      <c r="F141" s="55" t="s">
        <v>286</v>
      </c>
      <c r="G141" s="55" t="s">
        <v>320</v>
      </c>
      <c r="H141" s="20">
        <f t="shared" si="12"/>
        <v>0</v>
      </c>
      <c r="I141" s="24"/>
      <c r="J141" s="24"/>
      <c r="K141" s="24"/>
      <c r="L141" s="24"/>
      <c r="N141" s="16"/>
      <c r="O141" s="16"/>
      <c r="P141" s="16"/>
      <c r="Q141" s="16"/>
      <c r="R141" s="16"/>
      <c r="S141" s="16"/>
      <c r="T141" s="21" t="s">
        <v>28</v>
      </c>
    </row>
    <row r="142" spans="1:20" ht="26.25" customHeight="1" x14ac:dyDescent="0.25">
      <c r="A142" s="2"/>
      <c r="B142" s="2"/>
      <c r="D142" s="17" t="s">
        <v>321</v>
      </c>
      <c r="E142" s="18" t="s">
        <v>322</v>
      </c>
      <c r="F142" s="19" t="s">
        <v>286</v>
      </c>
      <c r="G142" s="19" t="s">
        <v>323</v>
      </c>
      <c r="H142" s="20">
        <f t="shared" si="12"/>
        <v>5235.3981842519997</v>
      </c>
      <c r="I142" s="20">
        <f>SUM(I143:I144)</f>
        <v>10.137655079999998</v>
      </c>
      <c r="J142" s="20">
        <f>SUM(J143:J144)</f>
        <v>4653.6425730840001</v>
      </c>
      <c r="K142" s="20">
        <f>SUM(K143:K144)</f>
        <v>411.62553388800001</v>
      </c>
      <c r="L142" s="20">
        <f>SUM(L143:L144)</f>
        <v>159.99242219999999</v>
      </c>
      <c r="N142" s="16"/>
      <c r="O142" s="16"/>
      <c r="P142" s="16"/>
      <c r="Q142" s="16"/>
      <c r="R142" s="16"/>
      <c r="S142" s="16"/>
      <c r="T142" s="21" t="s">
        <v>28</v>
      </c>
    </row>
    <row r="143" spans="1:20" ht="12" customHeight="1" x14ac:dyDescent="0.25">
      <c r="A143" s="2"/>
      <c r="B143" s="2"/>
      <c r="D143" s="44" t="s">
        <v>324</v>
      </c>
      <c r="E143" s="48" t="s">
        <v>201</v>
      </c>
      <c r="F143" s="55" t="s">
        <v>286</v>
      </c>
      <c r="G143" s="55" t="s">
        <v>325</v>
      </c>
      <c r="H143" s="20">
        <f t="shared" si="12"/>
        <v>0</v>
      </c>
      <c r="I143" s="24"/>
      <c r="J143" s="24"/>
      <c r="K143" s="24"/>
      <c r="L143" s="24"/>
      <c r="N143" s="16"/>
      <c r="O143" s="16"/>
      <c r="P143" s="16"/>
      <c r="Q143" s="16"/>
      <c r="R143" s="16"/>
      <c r="S143" s="16"/>
      <c r="T143" s="21" t="s">
        <v>28</v>
      </c>
    </row>
    <row r="144" spans="1:20" ht="12" customHeight="1" x14ac:dyDescent="0.25">
      <c r="A144" s="2"/>
      <c r="B144" s="2"/>
      <c r="D144" s="44" t="s">
        <v>326</v>
      </c>
      <c r="E144" s="48" t="s">
        <v>204</v>
      </c>
      <c r="F144" s="55" t="s">
        <v>286</v>
      </c>
      <c r="G144" s="55" t="s">
        <v>327</v>
      </c>
      <c r="H144" s="20">
        <f t="shared" si="12"/>
        <v>5235.3981842519997</v>
      </c>
      <c r="I144" s="20">
        <f>SUM(I145:I146)</f>
        <v>10.137655079999998</v>
      </c>
      <c r="J144" s="20">
        <f>SUM(J145:J146)</f>
        <v>4653.6425730840001</v>
      </c>
      <c r="K144" s="20">
        <f>SUM(K145:K146)</f>
        <v>411.62553388800001</v>
      </c>
      <c r="L144" s="20">
        <f>SUM(L145:L146)</f>
        <v>159.99242219999999</v>
      </c>
      <c r="N144" s="16"/>
      <c r="O144" s="16"/>
      <c r="P144" s="16"/>
      <c r="Q144" s="16"/>
      <c r="R144" s="16"/>
      <c r="S144" s="16"/>
      <c r="T144" s="21" t="s">
        <v>28</v>
      </c>
    </row>
    <row r="145" spans="1:24" ht="12" customHeight="1" x14ac:dyDescent="0.25">
      <c r="A145" s="2"/>
      <c r="B145" s="2"/>
      <c r="D145" s="44" t="s">
        <v>328</v>
      </c>
      <c r="E145" s="49" t="s">
        <v>279</v>
      </c>
      <c r="F145" s="55" t="s">
        <v>286</v>
      </c>
      <c r="G145" s="55" t="s">
        <v>329</v>
      </c>
      <c r="H145" s="20">
        <f t="shared" si="12"/>
        <v>4038.4018276440002</v>
      </c>
      <c r="I145" s="24"/>
      <c r="J145" s="24">
        <f>J123*54523.19/1000*1.2</f>
        <v>4038.4018276440002</v>
      </c>
      <c r="K145" s="24"/>
      <c r="L145" s="24"/>
      <c r="N145" s="16"/>
      <c r="O145" s="16"/>
      <c r="P145" s="16"/>
      <c r="Q145" s="16"/>
      <c r="R145" s="16"/>
      <c r="S145" s="16"/>
      <c r="T145" s="21" t="s">
        <v>28</v>
      </c>
      <c r="V145" s="57">
        <f>январь!H151+февраль!H151+март!H151+апрель!H144+май!H151+июнь!H151+июль!H145</f>
        <v>28268.812793508001</v>
      </c>
      <c r="W145" s="58"/>
      <c r="X145" s="59">
        <v>28039815.370000001</v>
      </c>
    </row>
    <row r="146" spans="1:24" ht="12" customHeight="1" x14ac:dyDescent="0.25">
      <c r="A146" s="2"/>
      <c r="B146" s="2"/>
      <c r="D146" s="44" t="s">
        <v>330</v>
      </c>
      <c r="E146" s="49" t="s">
        <v>213</v>
      </c>
      <c r="F146" s="55" t="s">
        <v>286</v>
      </c>
      <c r="G146" s="55" t="s">
        <v>331</v>
      </c>
      <c r="H146" s="20">
        <f t="shared" si="12"/>
        <v>1196.9963566079998</v>
      </c>
      <c r="I146" s="24">
        <f>I124*107.42/1000*1.2</f>
        <v>10.137655079999998</v>
      </c>
      <c r="J146" s="24">
        <f>J124*107.42/1000*1.2</f>
        <v>615.24074543999996</v>
      </c>
      <c r="K146" s="24">
        <f>K124*107.42/1000*1.2</f>
        <v>411.62553388800001</v>
      </c>
      <c r="L146" s="24">
        <f>L124*107.42/1000*1.2</f>
        <v>159.99242219999999</v>
      </c>
      <c r="N146" s="16"/>
      <c r="O146" s="16"/>
      <c r="P146" s="16"/>
      <c r="Q146" s="16"/>
      <c r="R146" s="16"/>
      <c r="S146" s="16"/>
      <c r="T146" s="21" t="s">
        <v>28</v>
      </c>
      <c r="V146" s="57">
        <f>январь!H152+февраль!H152+март!H152+апрель!H145+май!H152+июнь!H152+июль!H146</f>
        <v>7491.7798258559988</v>
      </c>
      <c r="W146" s="58"/>
      <c r="X146" s="59">
        <v>7484698.1100000003</v>
      </c>
    </row>
  </sheetData>
  <mergeCells count="11">
    <mergeCell ref="I5:L5"/>
    <mergeCell ref="D5:D6"/>
    <mergeCell ref="E5:E6"/>
    <mergeCell ref="F5:F6"/>
    <mergeCell ref="G5:G6"/>
    <mergeCell ref="H5:H6"/>
    <mergeCell ref="D8:F8"/>
    <mergeCell ref="D48:F48"/>
    <mergeCell ref="D88:F88"/>
    <mergeCell ref="D92:F92"/>
    <mergeCell ref="D125:F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2"/>
  <sheetViews>
    <sheetView topLeftCell="C7" workbookViewId="0">
      <selection activeCell="X32" sqref="X32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70.710937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21" width="9.140625" style="2"/>
    <col min="22" max="22" width="16.28515625" style="58" customWidth="1"/>
    <col min="23" max="27" width="9.140625" style="58"/>
    <col min="28" max="16384" width="9.140625" style="2"/>
  </cols>
  <sheetData>
    <row r="1" spans="1:22" ht="10.5" hidden="1" customHeight="1" x14ac:dyDescent="0.25"/>
    <row r="2" spans="1:22" ht="10.5" hidden="1" customHeight="1" x14ac:dyDescent="0.25"/>
    <row r="3" spans="1:22" ht="10.5" hidden="1" customHeight="1" x14ac:dyDescent="0.25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spans="1:22" ht="10.5" hidden="1" customHeight="1" x14ac:dyDescent="0.25"/>
    <row r="5" spans="1:22" ht="10.5" hidden="1" customHeight="1" x14ac:dyDescent="0.25">
      <c r="A5" s="5"/>
    </row>
    <row r="6" spans="1:22" ht="10.5" hidden="1" customHeight="1" x14ac:dyDescent="0.25">
      <c r="A6" s="5"/>
    </row>
    <row r="7" spans="1:22" ht="6" customHeight="1" x14ac:dyDescent="0.25">
      <c r="A7" s="5"/>
    </row>
    <row r="8" spans="1:22" ht="12" customHeight="1" x14ac:dyDescent="0.25">
      <c r="A8" s="5"/>
      <c r="D8" s="41" t="s">
        <v>12</v>
      </c>
      <c r="E8" s="41"/>
      <c r="F8" s="7"/>
      <c r="G8" s="7"/>
      <c r="H8" s="7"/>
      <c r="I8" s="7"/>
      <c r="J8" s="7"/>
      <c r="K8" s="7"/>
    </row>
    <row r="9" spans="1:22" ht="12" customHeight="1" x14ac:dyDescent="0.25">
      <c r="D9" s="43" t="str">
        <f>IF(ORG="","Не определено",ORG)</f>
        <v>ООО "КВЭП"</v>
      </c>
      <c r="E9" s="43"/>
    </row>
    <row r="10" spans="1:22" ht="15" customHeight="1" x14ac:dyDescent="0.25">
      <c r="D10" s="9"/>
      <c r="E10" s="9"/>
      <c r="F10" s="7"/>
      <c r="G10" s="7"/>
      <c r="H10" s="7"/>
      <c r="I10" s="7"/>
      <c r="J10" s="7"/>
      <c r="K10" s="7"/>
      <c r="L10" s="40" t="s">
        <v>13</v>
      </c>
    </row>
    <row r="11" spans="1:22" ht="15" customHeight="1" x14ac:dyDescent="0.25"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  <c r="I11" s="66" t="s">
        <v>19</v>
      </c>
      <c r="J11" s="66"/>
      <c r="K11" s="66"/>
      <c r="L11" s="66"/>
    </row>
    <row r="12" spans="1:22" ht="15" customHeight="1" x14ac:dyDescent="0.25">
      <c r="D12" s="66"/>
      <c r="E12" s="66"/>
      <c r="F12" s="66"/>
      <c r="G12" s="66"/>
      <c r="H12" s="66"/>
      <c r="I12" s="56" t="s">
        <v>20</v>
      </c>
      <c r="J12" s="56" t="s">
        <v>21</v>
      </c>
      <c r="K12" s="56" t="s">
        <v>22</v>
      </c>
      <c r="L12" s="56" t="s">
        <v>23</v>
      </c>
    </row>
    <row r="13" spans="1:22" ht="12" customHeight="1" x14ac:dyDescent="0.25">
      <c r="D13" s="12">
        <v>0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</row>
    <row r="14" spans="1:22" ht="18" customHeight="1" x14ac:dyDescent="0.25">
      <c r="D14" s="64" t="s">
        <v>24</v>
      </c>
      <c r="E14" s="65"/>
      <c r="F14" s="65"/>
      <c r="G14" s="13"/>
      <c r="H14" s="14"/>
      <c r="I14" s="14"/>
      <c r="J14" s="14"/>
      <c r="K14" s="14"/>
      <c r="L14" s="15"/>
      <c r="N14" s="16"/>
      <c r="O14" s="16"/>
      <c r="P14" s="16"/>
      <c r="Q14" s="16"/>
      <c r="R14" s="16"/>
      <c r="S14" s="16"/>
      <c r="T14" s="16"/>
    </row>
    <row r="15" spans="1:22" ht="12" customHeight="1" x14ac:dyDescent="0.25">
      <c r="D15" s="17" t="s">
        <v>25</v>
      </c>
      <c r="E15" s="18" t="s">
        <v>26</v>
      </c>
      <c r="F15" s="19" t="s">
        <v>27</v>
      </c>
      <c r="G15" s="19">
        <v>10</v>
      </c>
      <c r="H15" s="20">
        <f>SUM(I15:L15)</f>
        <v>11045.271000000001</v>
      </c>
      <c r="I15" s="20">
        <f>SUM(I16,I17,I20,I23)</f>
        <v>1393.6590000000001</v>
      </c>
      <c r="J15" s="20">
        <f>SUM(J16,J17,J20,J23)</f>
        <v>6902.35</v>
      </c>
      <c r="K15" s="20">
        <f>SUM(K16,K17,K20,K23)</f>
        <v>2749.2620000000002</v>
      </c>
      <c r="L15" s="20">
        <f>SUM(L16,L17,L20,L23)</f>
        <v>0</v>
      </c>
      <c r="N15" s="16"/>
      <c r="O15" s="16"/>
      <c r="P15" s="16"/>
      <c r="Q15" s="16"/>
      <c r="R15" s="16"/>
      <c r="S15" s="16"/>
      <c r="T15" s="21" t="s">
        <v>28</v>
      </c>
      <c r="V15" s="57">
        <f>январь!H15+февраль!H15+март!H15+апрель!H8+май!H15+июнь!H15+июль!H9+август!H15</f>
        <v>69164.334999999992</v>
      </c>
    </row>
    <row r="16" spans="1:22" ht="12" customHeight="1" x14ac:dyDescent="0.25">
      <c r="D16" s="44" t="s">
        <v>29</v>
      </c>
      <c r="E16" s="48" t="s">
        <v>30</v>
      </c>
      <c r="F16" s="56" t="s">
        <v>27</v>
      </c>
      <c r="G16" s="56">
        <v>20</v>
      </c>
      <c r="H16" s="20">
        <f>SUM(I16:L16)</f>
        <v>0</v>
      </c>
      <c r="I16" s="24"/>
      <c r="J16" s="24"/>
      <c r="K16" s="24"/>
      <c r="L16" s="24"/>
      <c r="N16" s="16"/>
      <c r="O16" s="16"/>
      <c r="P16" s="16"/>
      <c r="Q16" s="16"/>
      <c r="R16" s="16"/>
      <c r="S16" s="16"/>
      <c r="T16" s="21" t="s">
        <v>28</v>
      </c>
    </row>
    <row r="17" spans="3:27" ht="12" customHeight="1" x14ac:dyDescent="0.25">
      <c r="D17" s="44" t="s">
        <v>31</v>
      </c>
      <c r="E17" s="48" t="s">
        <v>32</v>
      </c>
      <c r="F17" s="56" t="s">
        <v>27</v>
      </c>
      <c r="G17" s="56">
        <v>30</v>
      </c>
      <c r="H17" s="20">
        <f>SUM(I17:L17)</f>
        <v>0</v>
      </c>
      <c r="I17" s="20">
        <f>SUM(I18:I19)</f>
        <v>0</v>
      </c>
      <c r="J17" s="20">
        <f>SUM(J18:J19)</f>
        <v>0</v>
      </c>
      <c r="K17" s="20">
        <f>SUM(K18:K19)</f>
        <v>0</v>
      </c>
      <c r="L17" s="20">
        <f>SUM(L18:L19)</f>
        <v>0</v>
      </c>
      <c r="N17" s="16"/>
      <c r="O17" s="16"/>
      <c r="P17" s="16"/>
      <c r="Q17" s="16"/>
      <c r="R17" s="16"/>
      <c r="S17" s="16"/>
      <c r="T17" s="21" t="s">
        <v>28</v>
      </c>
    </row>
    <row r="18" spans="3:27" ht="12" hidden="1" customHeight="1" x14ac:dyDescent="0.25">
      <c r="D18" s="47"/>
      <c r="E18" s="26"/>
      <c r="F18" s="46"/>
      <c r="G18" s="46"/>
      <c r="H18" s="28"/>
      <c r="I18" s="28"/>
      <c r="J18" s="28"/>
      <c r="K18" s="28"/>
      <c r="L18" s="29"/>
      <c r="N18" s="21" t="s">
        <v>33</v>
      </c>
      <c r="O18" s="16"/>
      <c r="P18" s="16"/>
      <c r="Q18" s="16"/>
      <c r="R18" s="16"/>
      <c r="S18" s="16"/>
      <c r="T18" s="16"/>
    </row>
    <row r="19" spans="3:27" ht="12" customHeight="1" x14ac:dyDescent="0.25">
      <c r="D19" s="45"/>
      <c r="E19" s="26" t="s">
        <v>34</v>
      </c>
      <c r="F19" s="46"/>
      <c r="G19" s="46"/>
      <c r="H19" s="28"/>
      <c r="I19" s="28"/>
      <c r="J19" s="28"/>
      <c r="K19" s="28"/>
      <c r="L19" s="29"/>
      <c r="N19" s="16"/>
      <c r="O19" s="16"/>
      <c r="P19" s="16"/>
      <c r="Q19" s="16"/>
      <c r="R19" s="16"/>
      <c r="S19" s="16"/>
      <c r="T19" s="31" t="s">
        <v>35</v>
      </c>
    </row>
    <row r="20" spans="3:27" ht="12" customHeight="1" x14ac:dyDescent="0.25">
      <c r="D20" s="44" t="s">
        <v>36</v>
      </c>
      <c r="E20" s="48" t="s">
        <v>37</v>
      </c>
      <c r="F20" s="56" t="s">
        <v>27</v>
      </c>
      <c r="G20" s="56" t="s">
        <v>38</v>
      </c>
      <c r="H20" s="20">
        <f>SUM(I20:L20)</f>
        <v>0</v>
      </c>
      <c r="I20" s="20">
        <f>SUM(I21:I22)</f>
        <v>0</v>
      </c>
      <c r="J20" s="20">
        <f>SUM(J21:J22)</f>
        <v>0</v>
      </c>
      <c r="K20" s="20">
        <f>SUM(K21:K22)</f>
        <v>0</v>
      </c>
      <c r="L20" s="20">
        <f>SUM(L21:L22)</f>
        <v>0</v>
      </c>
      <c r="N20" s="16"/>
      <c r="O20" s="16"/>
      <c r="P20" s="16"/>
      <c r="Q20" s="16"/>
      <c r="R20" s="16"/>
      <c r="S20" s="16"/>
      <c r="T20" s="21" t="s">
        <v>28</v>
      </c>
    </row>
    <row r="21" spans="3:27" ht="12" hidden="1" customHeight="1" x14ac:dyDescent="0.25">
      <c r="D21" s="47"/>
      <c r="E21" s="26"/>
      <c r="F21" s="46"/>
      <c r="G21" s="46"/>
      <c r="H21" s="28"/>
      <c r="I21" s="28"/>
      <c r="J21" s="28"/>
      <c r="K21" s="28"/>
      <c r="L21" s="29"/>
      <c r="N21" s="21" t="s">
        <v>33</v>
      </c>
      <c r="O21" s="16"/>
      <c r="P21" s="16"/>
      <c r="Q21" s="16"/>
      <c r="R21" s="16"/>
      <c r="S21" s="16"/>
      <c r="T21" s="16"/>
    </row>
    <row r="22" spans="3:27" ht="12" customHeight="1" x14ac:dyDescent="0.25">
      <c r="D22" s="45"/>
      <c r="E22" s="26" t="s">
        <v>34</v>
      </c>
      <c r="F22" s="46"/>
      <c r="G22" s="46"/>
      <c r="H22" s="28"/>
      <c r="I22" s="28"/>
      <c r="J22" s="28"/>
      <c r="K22" s="28"/>
      <c r="L22" s="29"/>
      <c r="N22" s="16"/>
      <c r="O22" s="16"/>
      <c r="P22" s="16"/>
      <c r="Q22" s="16"/>
      <c r="R22" s="16"/>
      <c r="S22" s="16"/>
      <c r="T22" s="31" t="s">
        <v>39</v>
      </c>
    </row>
    <row r="23" spans="3:27" ht="12" customHeight="1" x14ac:dyDescent="0.25">
      <c r="D23" s="44" t="s">
        <v>40</v>
      </c>
      <c r="E23" s="48" t="s">
        <v>41</v>
      </c>
      <c r="F23" s="56" t="s">
        <v>27</v>
      </c>
      <c r="G23" s="56" t="s">
        <v>42</v>
      </c>
      <c r="H23" s="20">
        <f>SUM(I23:L23)</f>
        <v>11045.271000000001</v>
      </c>
      <c r="I23" s="20">
        <f>SUM(I24:I28)</f>
        <v>1393.6590000000001</v>
      </c>
      <c r="J23" s="20">
        <f>SUM(J24:J28)</f>
        <v>6902.35</v>
      </c>
      <c r="K23" s="20">
        <f>SUM(K24:K28)</f>
        <v>2749.2620000000002</v>
      </c>
      <c r="L23" s="20">
        <f>SUM(L24:L28)</f>
        <v>0</v>
      </c>
      <c r="N23" s="16"/>
      <c r="O23" s="16"/>
      <c r="P23" s="16"/>
      <c r="Q23" s="16"/>
      <c r="R23" s="16"/>
      <c r="S23" s="16"/>
      <c r="T23" s="21" t="s">
        <v>28</v>
      </c>
    </row>
    <row r="24" spans="3:27" ht="12" hidden="1" customHeight="1" x14ac:dyDescent="0.25">
      <c r="D24" s="47"/>
      <c r="E24" s="26"/>
      <c r="F24" s="46"/>
      <c r="G24" s="46"/>
      <c r="H24" s="28"/>
      <c r="I24" s="28"/>
      <c r="J24" s="28"/>
      <c r="K24" s="28"/>
      <c r="L24" s="29"/>
      <c r="N24" s="21" t="s">
        <v>33</v>
      </c>
      <c r="O24" s="16"/>
      <c r="P24" s="16"/>
      <c r="Q24" s="16"/>
      <c r="R24" s="16"/>
      <c r="S24" s="16"/>
      <c r="T24" s="16"/>
    </row>
    <row r="25" spans="3:27" s="1" customFormat="1" ht="12" customHeight="1" x14ac:dyDescent="0.15">
      <c r="C25" s="32" t="s">
        <v>43</v>
      </c>
      <c r="D25" s="44" t="str">
        <f>"1.4."&amp;N25</f>
        <v>1.4.1</v>
      </c>
      <c r="E25" s="52" t="s">
        <v>44</v>
      </c>
      <c r="F25" s="56" t="s">
        <v>27</v>
      </c>
      <c r="G25" s="56" t="s">
        <v>42</v>
      </c>
      <c r="H25" s="20">
        <f>SUM(I25:L25)</f>
        <v>10341.094000000001</v>
      </c>
      <c r="I25" s="24">
        <v>1393.6590000000001</v>
      </c>
      <c r="J25" s="24">
        <v>6902.35</v>
      </c>
      <c r="K25" s="24">
        <v>2045.085</v>
      </c>
      <c r="L25" s="24"/>
      <c r="N25" s="21" t="s">
        <v>25</v>
      </c>
      <c r="O25" s="34" t="s">
        <v>44</v>
      </c>
      <c r="P25" s="34" t="s">
        <v>45</v>
      </c>
      <c r="Q25" s="34" t="s">
        <v>46</v>
      </c>
      <c r="R25" s="34" t="s">
        <v>47</v>
      </c>
      <c r="S25" s="21" t="s">
        <v>48</v>
      </c>
      <c r="T25" s="21" t="s">
        <v>49</v>
      </c>
      <c r="V25" s="61"/>
      <c r="W25" s="61"/>
      <c r="X25" s="61"/>
      <c r="Y25" s="61"/>
      <c r="Z25" s="61"/>
      <c r="AA25" s="61"/>
    </row>
    <row r="26" spans="3:27" s="1" customFormat="1" ht="12" customHeight="1" x14ac:dyDescent="0.15">
      <c r="C26" s="32" t="s">
        <v>43</v>
      </c>
      <c r="D26" s="44" t="str">
        <f>"1.4."&amp;N26</f>
        <v>1.4.2</v>
      </c>
      <c r="E26" s="52" t="s">
        <v>50</v>
      </c>
      <c r="F26" s="56" t="s">
        <v>27</v>
      </c>
      <c r="G26" s="56" t="s">
        <v>42</v>
      </c>
      <c r="H26" s="20">
        <f>SUM(I26:L26)</f>
        <v>523.96400000000006</v>
      </c>
      <c r="I26" s="24"/>
      <c r="J26" s="24"/>
      <c r="K26" s="24">
        <v>523.96400000000006</v>
      </c>
      <c r="L26" s="24"/>
      <c r="N26" s="21" t="s">
        <v>51</v>
      </c>
      <c r="O26" s="34" t="s">
        <v>50</v>
      </c>
      <c r="P26" s="34" t="s">
        <v>52</v>
      </c>
      <c r="Q26" s="34" t="s">
        <v>53</v>
      </c>
      <c r="R26" s="34" t="s">
        <v>47</v>
      </c>
      <c r="S26" s="21" t="s">
        <v>48</v>
      </c>
      <c r="T26" s="21" t="s">
        <v>49</v>
      </c>
      <c r="V26" s="61"/>
      <c r="W26" s="61"/>
      <c r="X26" s="61"/>
      <c r="Y26" s="61"/>
      <c r="Z26" s="61"/>
      <c r="AA26" s="61"/>
    </row>
    <row r="27" spans="3:27" s="1" customFormat="1" ht="12" customHeight="1" x14ac:dyDescent="0.15">
      <c r="C27" s="32" t="s">
        <v>43</v>
      </c>
      <c r="D27" s="44" t="str">
        <f>"1.4."&amp;N27</f>
        <v>1.4.3</v>
      </c>
      <c r="E27" s="52" t="s">
        <v>54</v>
      </c>
      <c r="F27" s="56" t="s">
        <v>27</v>
      </c>
      <c r="G27" s="56" t="s">
        <v>42</v>
      </c>
      <c r="H27" s="20">
        <f>SUM(I27:L27)</f>
        <v>180.21299999999999</v>
      </c>
      <c r="I27" s="24"/>
      <c r="J27" s="24"/>
      <c r="K27" s="24">
        <v>180.21299999999999</v>
      </c>
      <c r="L27" s="24"/>
      <c r="N27" s="21" t="s">
        <v>55</v>
      </c>
      <c r="O27" s="34" t="s">
        <v>54</v>
      </c>
      <c r="P27" s="34" t="s">
        <v>56</v>
      </c>
      <c r="Q27" s="34" t="s">
        <v>57</v>
      </c>
      <c r="R27" s="34" t="s">
        <v>58</v>
      </c>
      <c r="S27" s="21" t="s">
        <v>48</v>
      </c>
      <c r="T27" s="21" t="s">
        <v>49</v>
      </c>
      <c r="V27" s="61"/>
      <c r="W27" s="61"/>
      <c r="X27" s="61"/>
      <c r="Y27" s="61"/>
      <c r="Z27" s="61"/>
      <c r="AA27" s="61"/>
    </row>
    <row r="28" spans="3:27" ht="12" customHeight="1" x14ac:dyDescent="0.25">
      <c r="D28" s="45"/>
      <c r="E28" s="26" t="s">
        <v>34</v>
      </c>
      <c r="F28" s="46"/>
      <c r="G28" s="46"/>
      <c r="H28" s="28"/>
      <c r="I28" s="28"/>
      <c r="J28" s="28"/>
      <c r="K28" s="28"/>
      <c r="L28" s="29"/>
      <c r="N28" s="16"/>
      <c r="O28" s="16"/>
      <c r="P28" s="16"/>
      <c r="Q28" s="16"/>
      <c r="R28" s="16"/>
      <c r="S28" s="16"/>
      <c r="T28" s="31" t="s">
        <v>59</v>
      </c>
    </row>
    <row r="29" spans="3:27" ht="12" customHeight="1" x14ac:dyDescent="0.25">
      <c r="D29" s="17" t="s">
        <v>51</v>
      </c>
      <c r="E29" s="18" t="s">
        <v>60</v>
      </c>
      <c r="F29" s="19" t="s">
        <v>27</v>
      </c>
      <c r="G29" s="19" t="s">
        <v>61</v>
      </c>
      <c r="H29" s="20">
        <f t="shared" ref="H29:H41" si="0">SUM(I29:L29)</f>
        <v>4443.2320000000009</v>
      </c>
      <c r="I29" s="20">
        <f>SUM(I31,I32,I33)</f>
        <v>0</v>
      </c>
      <c r="J29" s="20">
        <f>SUM(J30,J32,J33)</f>
        <v>0</v>
      </c>
      <c r="K29" s="20">
        <f>SUM(K30,K31,K33)</f>
        <v>2685.3200000000006</v>
      </c>
      <c r="L29" s="20">
        <f>SUM(L30,L31,L32)</f>
        <v>1757.9120000000003</v>
      </c>
      <c r="N29" s="16"/>
      <c r="O29" s="16"/>
      <c r="P29" s="16"/>
      <c r="Q29" s="16"/>
      <c r="R29" s="16"/>
      <c r="S29" s="16"/>
      <c r="T29" s="21" t="s">
        <v>28</v>
      </c>
    </row>
    <row r="30" spans="3:27" ht="12" customHeight="1" x14ac:dyDescent="0.25">
      <c r="D30" s="44" t="s">
        <v>62</v>
      </c>
      <c r="E30" s="48" t="s">
        <v>20</v>
      </c>
      <c r="F30" s="56" t="s">
        <v>27</v>
      </c>
      <c r="G30" s="56" t="s">
        <v>63</v>
      </c>
      <c r="H30" s="20">
        <f t="shared" si="0"/>
        <v>1349.98</v>
      </c>
      <c r="I30" s="35"/>
      <c r="J30" s="24"/>
      <c r="K30" s="24">
        <f>I46</f>
        <v>1349.98</v>
      </c>
      <c r="L30" s="24"/>
      <c r="N30" s="16"/>
      <c r="O30" s="16"/>
      <c r="P30" s="16"/>
      <c r="Q30" s="16"/>
      <c r="R30" s="16"/>
      <c r="S30" s="16"/>
      <c r="T30" s="21" t="s">
        <v>28</v>
      </c>
    </row>
    <row r="31" spans="3:27" ht="12" customHeight="1" x14ac:dyDescent="0.25">
      <c r="D31" s="44" t="s">
        <v>64</v>
      </c>
      <c r="E31" s="48" t="s">
        <v>21</v>
      </c>
      <c r="F31" s="56" t="s">
        <v>27</v>
      </c>
      <c r="G31" s="56" t="s">
        <v>65</v>
      </c>
      <c r="H31" s="20">
        <f t="shared" si="0"/>
        <v>1335.3400000000004</v>
      </c>
      <c r="I31" s="24"/>
      <c r="J31" s="35"/>
      <c r="K31" s="24">
        <f>J46</f>
        <v>1335.3400000000004</v>
      </c>
      <c r="L31" s="24"/>
      <c r="N31" s="16"/>
      <c r="O31" s="16"/>
      <c r="P31" s="16"/>
      <c r="Q31" s="16"/>
      <c r="R31" s="16"/>
      <c r="S31" s="16"/>
      <c r="T31" s="21" t="s">
        <v>28</v>
      </c>
    </row>
    <row r="32" spans="3:27" ht="12" customHeight="1" x14ac:dyDescent="0.25">
      <c r="D32" s="44" t="s">
        <v>66</v>
      </c>
      <c r="E32" s="48" t="s">
        <v>22</v>
      </c>
      <c r="F32" s="56" t="s">
        <v>27</v>
      </c>
      <c r="G32" s="56" t="s">
        <v>67</v>
      </c>
      <c r="H32" s="20">
        <f t="shared" si="0"/>
        <v>1757.9120000000003</v>
      </c>
      <c r="I32" s="24"/>
      <c r="J32" s="24"/>
      <c r="K32" s="35"/>
      <c r="L32" s="24">
        <f>K46</f>
        <v>1757.9120000000003</v>
      </c>
      <c r="N32" s="16"/>
      <c r="O32" s="16"/>
      <c r="P32" s="16"/>
      <c r="Q32" s="16"/>
      <c r="R32" s="16"/>
      <c r="S32" s="16"/>
      <c r="T32" s="21" t="s">
        <v>28</v>
      </c>
    </row>
    <row r="33" spans="3:27" ht="12" customHeight="1" x14ac:dyDescent="0.25">
      <c r="D33" s="44" t="s">
        <v>68</v>
      </c>
      <c r="E33" s="48" t="s">
        <v>69</v>
      </c>
      <c r="F33" s="56" t="s">
        <v>27</v>
      </c>
      <c r="G33" s="56" t="s">
        <v>70</v>
      </c>
      <c r="H33" s="20">
        <f t="shared" si="0"/>
        <v>0</v>
      </c>
      <c r="I33" s="24"/>
      <c r="J33" s="24"/>
      <c r="K33" s="24"/>
      <c r="L33" s="35"/>
      <c r="N33" s="16"/>
      <c r="O33" s="16"/>
      <c r="P33" s="16"/>
      <c r="Q33" s="16"/>
      <c r="R33" s="16"/>
      <c r="S33" s="16"/>
      <c r="T33" s="21" t="s">
        <v>28</v>
      </c>
    </row>
    <row r="34" spans="3:27" ht="12" customHeight="1" x14ac:dyDescent="0.25">
      <c r="D34" s="17" t="s">
        <v>55</v>
      </c>
      <c r="E34" s="18" t="s">
        <v>71</v>
      </c>
      <c r="F34" s="19" t="s">
        <v>27</v>
      </c>
      <c r="G34" s="19" t="s">
        <v>72</v>
      </c>
      <c r="H34" s="20">
        <f t="shared" si="0"/>
        <v>0</v>
      </c>
      <c r="I34" s="24"/>
      <c r="J34" s="24"/>
      <c r="K34" s="24"/>
      <c r="L34" s="24"/>
      <c r="N34" s="16"/>
      <c r="O34" s="16"/>
      <c r="P34" s="16"/>
      <c r="Q34" s="16"/>
      <c r="R34" s="16"/>
      <c r="S34" s="16"/>
      <c r="T34" s="21" t="s">
        <v>28</v>
      </c>
    </row>
    <row r="35" spans="3:27" ht="12" customHeight="1" x14ac:dyDescent="0.25">
      <c r="D35" s="17" t="s">
        <v>73</v>
      </c>
      <c r="E35" s="18" t="s">
        <v>74</v>
      </c>
      <c r="F35" s="19" t="s">
        <v>27</v>
      </c>
      <c r="G35" s="19" t="s">
        <v>75</v>
      </c>
      <c r="H35" s="20">
        <f t="shared" si="0"/>
        <v>10775.646999999999</v>
      </c>
      <c r="I35" s="20">
        <f>SUM(I36,I38,I41,I45)</f>
        <v>0</v>
      </c>
      <c r="J35" s="20">
        <f>SUM(J36,J38,J41,J45)</f>
        <v>5453.25</v>
      </c>
      <c r="K35" s="20">
        <f>SUM(K36,K38,K41,K45)</f>
        <v>3564.7820000000002</v>
      </c>
      <c r="L35" s="20">
        <f>SUM(L36,L38,L41,L45)</f>
        <v>1757.615</v>
      </c>
      <c r="N35" s="16"/>
      <c r="O35" s="16"/>
      <c r="P35" s="16"/>
      <c r="Q35" s="16"/>
      <c r="R35" s="16"/>
      <c r="S35" s="16"/>
      <c r="T35" s="21" t="s">
        <v>28</v>
      </c>
      <c r="V35" s="57">
        <f>январь!H35+февраль!H35+март!H35+апрель!H28+май!H35+июнь!H35+июль!H29+август!H35</f>
        <v>67425.853999999992</v>
      </c>
    </row>
    <row r="36" spans="3:27" ht="24" customHeight="1" x14ac:dyDescent="0.25">
      <c r="D36" s="44" t="s">
        <v>76</v>
      </c>
      <c r="E36" s="48" t="s">
        <v>77</v>
      </c>
      <c r="F36" s="56" t="s">
        <v>27</v>
      </c>
      <c r="G36" s="56" t="s">
        <v>78</v>
      </c>
      <c r="H36" s="20">
        <f t="shared" si="0"/>
        <v>0</v>
      </c>
      <c r="I36" s="24"/>
      <c r="J36" s="24"/>
      <c r="K36" s="24"/>
      <c r="L36" s="24"/>
      <c r="N36" s="16"/>
      <c r="O36" s="16"/>
      <c r="P36" s="16"/>
      <c r="Q36" s="16"/>
      <c r="R36" s="16"/>
      <c r="S36" s="16"/>
      <c r="T36" s="21" t="s">
        <v>28</v>
      </c>
    </row>
    <row r="37" spans="3:27" ht="12" customHeight="1" x14ac:dyDescent="0.25">
      <c r="D37" s="44" t="s">
        <v>79</v>
      </c>
      <c r="E37" s="49" t="s">
        <v>80</v>
      </c>
      <c r="F37" s="56" t="s">
        <v>27</v>
      </c>
      <c r="G37" s="56" t="s">
        <v>81</v>
      </c>
      <c r="H37" s="20">
        <f t="shared" si="0"/>
        <v>0</v>
      </c>
      <c r="I37" s="24"/>
      <c r="J37" s="24"/>
      <c r="K37" s="24"/>
      <c r="L37" s="24"/>
      <c r="N37" s="16"/>
      <c r="O37" s="16"/>
      <c r="P37" s="16"/>
      <c r="Q37" s="16"/>
      <c r="R37" s="16"/>
      <c r="S37" s="16"/>
      <c r="T37" s="21" t="s">
        <v>28</v>
      </c>
    </row>
    <row r="38" spans="3:27" ht="12" customHeight="1" x14ac:dyDescent="0.25">
      <c r="D38" s="44" t="s">
        <v>82</v>
      </c>
      <c r="E38" s="48" t="s">
        <v>83</v>
      </c>
      <c r="F38" s="56" t="s">
        <v>27</v>
      </c>
      <c r="G38" s="56" t="s">
        <v>84</v>
      </c>
      <c r="H38" s="20">
        <f t="shared" si="0"/>
        <v>7510.87</v>
      </c>
      <c r="I38" s="24"/>
      <c r="J38" s="24">
        <f>5453.25-J43</f>
        <v>2188.473</v>
      </c>
      <c r="K38" s="24">
        <v>3564.7820000000002</v>
      </c>
      <c r="L38" s="24">
        <v>1757.615</v>
      </c>
      <c r="N38" s="16"/>
      <c r="O38" s="16"/>
      <c r="P38" s="16"/>
      <c r="Q38" s="16"/>
      <c r="R38" s="16"/>
      <c r="S38" s="16"/>
      <c r="T38" s="21" t="s">
        <v>28</v>
      </c>
    </row>
    <row r="39" spans="3:27" ht="12" customHeight="1" x14ac:dyDescent="0.25">
      <c r="D39" s="44" t="s">
        <v>85</v>
      </c>
      <c r="E39" s="49" t="s">
        <v>86</v>
      </c>
      <c r="F39" s="56" t="s">
        <v>27</v>
      </c>
      <c r="G39" s="56" t="s">
        <v>87</v>
      </c>
      <c r="H39" s="20">
        <f t="shared" si="0"/>
        <v>0</v>
      </c>
      <c r="I39" s="24"/>
      <c r="J39" s="24"/>
      <c r="K39" s="24"/>
      <c r="L39" s="24"/>
      <c r="N39" s="16"/>
      <c r="O39" s="16"/>
      <c r="P39" s="16"/>
      <c r="Q39" s="16"/>
      <c r="R39" s="16"/>
      <c r="S39" s="16"/>
      <c r="T39" s="21" t="s">
        <v>28</v>
      </c>
    </row>
    <row r="40" spans="3:27" ht="12" customHeight="1" x14ac:dyDescent="0.25">
      <c r="D40" s="44" t="s">
        <v>88</v>
      </c>
      <c r="E40" s="50" t="s">
        <v>89</v>
      </c>
      <c r="F40" s="56" t="s">
        <v>27</v>
      </c>
      <c r="G40" s="56" t="s">
        <v>90</v>
      </c>
      <c r="H40" s="20">
        <f t="shared" si="0"/>
        <v>0</v>
      </c>
      <c r="I40" s="24"/>
      <c r="J40" s="24"/>
      <c r="K40" s="24"/>
      <c r="L40" s="24"/>
      <c r="N40" s="16"/>
      <c r="O40" s="16"/>
      <c r="P40" s="16"/>
      <c r="Q40" s="16"/>
      <c r="R40" s="16"/>
      <c r="S40" s="16"/>
      <c r="T40" s="21" t="s">
        <v>28</v>
      </c>
    </row>
    <row r="41" spans="3:27" ht="12" customHeight="1" x14ac:dyDescent="0.25">
      <c r="D41" s="44" t="s">
        <v>91</v>
      </c>
      <c r="E41" s="48" t="s">
        <v>92</v>
      </c>
      <c r="F41" s="56" t="s">
        <v>27</v>
      </c>
      <c r="G41" s="56" t="s">
        <v>93</v>
      </c>
      <c r="H41" s="20">
        <f t="shared" si="0"/>
        <v>3264.777</v>
      </c>
      <c r="I41" s="20">
        <f>SUM(I42:I44)</f>
        <v>0</v>
      </c>
      <c r="J41" s="20">
        <f>SUM(J42:J44)</f>
        <v>3264.777</v>
      </c>
      <c r="K41" s="20">
        <f>SUM(K42:K44)</f>
        <v>0</v>
      </c>
      <c r="L41" s="20">
        <f>SUM(L42:L44)</f>
        <v>0</v>
      </c>
      <c r="N41" s="16"/>
      <c r="O41" s="16"/>
      <c r="P41" s="16"/>
      <c r="Q41" s="16"/>
      <c r="R41" s="16"/>
      <c r="S41" s="16"/>
      <c r="T41" s="21" t="s">
        <v>28</v>
      </c>
    </row>
    <row r="42" spans="3:27" ht="12" hidden="1" customHeight="1" x14ac:dyDescent="0.25">
      <c r="D42" s="47"/>
      <c r="E42" s="26"/>
      <c r="F42" s="46"/>
      <c r="G42" s="46"/>
      <c r="H42" s="28"/>
      <c r="I42" s="28"/>
      <c r="J42" s="28"/>
      <c r="K42" s="28"/>
      <c r="L42" s="29"/>
      <c r="N42" s="21" t="s">
        <v>33</v>
      </c>
      <c r="O42" s="16"/>
      <c r="P42" s="16"/>
      <c r="Q42" s="16"/>
      <c r="R42" s="16"/>
      <c r="S42" s="16"/>
      <c r="T42" s="16"/>
    </row>
    <row r="43" spans="3:27" s="1" customFormat="1" ht="12" customHeight="1" x14ac:dyDescent="0.15">
      <c r="C43" s="32" t="s">
        <v>43</v>
      </c>
      <c r="D43" s="44" t="str">
        <f>"4.3."&amp;N43</f>
        <v>4.3.1</v>
      </c>
      <c r="E43" s="52" t="s">
        <v>50</v>
      </c>
      <c r="F43" s="56" t="s">
        <v>27</v>
      </c>
      <c r="G43" s="56" t="s">
        <v>93</v>
      </c>
      <c r="H43" s="20">
        <f>SUM(I43:L43)</f>
        <v>3264.777</v>
      </c>
      <c r="I43" s="24"/>
      <c r="J43" s="24">
        <v>3264.777</v>
      </c>
      <c r="K43" s="24"/>
      <c r="L43" s="24"/>
      <c r="N43" s="21" t="s">
        <v>25</v>
      </c>
      <c r="O43" s="34" t="s">
        <v>50</v>
      </c>
      <c r="P43" s="34" t="s">
        <v>52</v>
      </c>
      <c r="Q43" s="34" t="s">
        <v>53</v>
      </c>
      <c r="R43" s="34" t="s">
        <v>47</v>
      </c>
      <c r="S43" s="21" t="s">
        <v>48</v>
      </c>
      <c r="T43" s="21" t="s">
        <v>94</v>
      </c>
      <c r="V43" s="61"/>
      <c r="W43" s="61"/>
      <c r="X43" s="61"/>
      <c r="Y43" s="61"/>
      <c r="Z43" s="61"/>
      <c r="AA43" s="61"/>
    </row>
    <row r="44" spans="3:27" ht="12" customHeight="1" x14ac:dyDescent="0.25">
      <c r="D44" s="45"/>
      <c r="E44" s="26" t="s">
        <v>34</v>
      </c>
      <c r="F44" s="46"/>
      <c r="G44" s="46"/>
      <c r="H44" s="28"/>
      <c r="I44" s="28"/>
      <c r="J44" s="28"/>
      <c r="K44" s="28"/>
      <c r="L44" s="29"/>
      <c r="N44" s="16"/>
      <c r="O44" s="16"/>
      <c r="P44" s="16"/>
      <c r="Q44" s="16"/>
      <c r="R44" s="16"/>
      <c r="S44" s="16"/>
      <c r="T44" s="31" t="s">
        <v>95</v>
      </c>
    </row>
    <row r="45" spans="3:27" ht="12" customHeight="1" x14ac:dyDescent="0.25">
      <c r="D45" s="44" t="s">
        <v>96</v>
      </c>
      <c r="E45" s="48" t="s">
        <v>97</v>
      </c>
      <c r="F45" s="56" t="s">
        <v>27</v>
      </c>
      <c r="G45" s="56" t="s">
        <v>98</v>
      </c>
      <c r="H45" s="20">
        <f t="shared" ref="H45:H53" si="1">SUM(I45:L45)</f>
        <v>0</v>
      </c>
      <c r="I45" s="24"/>
      <c r="J45" s="24"/>
      <c r="K45" s="24"/>
      <c r="L45" s="24"/>
      <c r="N45" s="16"/>
      <c r="O45" s="16"/>
      <c r="P45" s="16"/>
      <c r="Q45" s="16"/>
      <c r="R45" s="16"/>
      <c r="S45" s="16"/>
      <c r="T45" s="21" t="s">
        <v>28</v>
      </c>
    </row>
    <row r="46" spans="3:27" ht="12" customHeight="1" x14ac:dyDescent="0.25">
      <c r="D46" s="17" t="s">
        <v>99</v>
      </c>
      <c r="E46" s="18" t="s">
        <v>100</v>
      </c>
      <c r="F46" s="19" t="s">
        <v>27</v>
      </c>
      <c r="G46" s="19" t="s">
        <v>101</v>
      </c>
      <c r="H46" s="20">
        <f t="shared" si="1"/>
        <v>4443.2320000000009</v>
      </c>
      <c r="I46" s="24">
        <f>I15-I49</f>
        <v>1349.98</v>
      </c>
      <c r="J46" s="24">
        <f>J15-J35-J49</f>
        <v>1335.3400000000004</v>
      </c>
      <c r="K46" s="24">
        <f>K15+K29-K35-K49</f>
        <v>1757.9120000000003</v>
      </c>
      <c r="L46" s="24"/>
      <c r="N46" s="16"/>
      <c r="O46" s="16"/>
      <c r="P46" s="16"/>
      <c r="Q46" s="16"/>
      <c r="R46" s="16"/>
      <c r="S46" s="16"/>
      <c r="T46" s="21" t="s">
        <v>28</v>
      </c>
    </row>
    <row r="47" spans="3:27" ht="12" customHeight="1" x14ac:dyDescent="0.25">
      <c r="D47" s="17" t="s">
        <v>102</v>
      </c>
      <c r="E47" s="18" t="s">
        <v>103</v>
      </c>
      <c r="F47" s="19" t="s">
        <v>27</v>
      </c>
      <c r="G47" s="19" t="s">
        <v>104</v>
      </c>
      <c r="H47" s="20">
        <f t="shared" si="1"/>
        <v>0</v>
      </c>
      <c r="I47" s="24"/>
      <c r="J47" s="24"/>
      <c r="K47" s="24"/>
      <c r="L47" s="24"/>
      <c r="N47" s="16"/>
      <c r="O47" s="16"/>
      <c r="P47" s="16"/>
      <c r="Q47" s="16"/>
      <c r="R47" s="16"/>
      <c r="S47" s="16"/>
      <c r="T47" s="21" t="s">
        <v>28</v>
      </c>
    </row>
    <row r="48" spans="3:27" ht="12" customHeight="1" x14ac:dyDescent="0.25">
      <c r="D48" s="17" t="s">
        <v>105</v>
      </c>
      <c r="E48" s="18" t="s">
        <v>106</v>
      </c>
      <c r="F48" s="19" t="s">
        <v>27</v>
      </c>
      <c r="G48" s="19" t="s">
        <v>107</v>
      </c>
      <c r="H48" s="20">
        <f t="shared" si="1"/>
        <v>0</v>
      </c>
      <c r="I48" s="24"/>
      <c r="J48" s="24"/>
      <c r="K48" s="24"/>
      <c r="L48" s="24"/>
      <c r="N48" s="16"/>
      <c r="O48" s="16"/>
      <c r="P48" s="16"/>
      <c r="Q48" s="16"/>
      <c r="R48" s="16"/>
      <c r="S48" s="16"/>
      <c r="T48" s="21" t="s">
        <v>28</v>
      </c>
    </row>
    <row r="49" spans="3:27" s="2" customFormat="1" ht="12" customHeight="1" x14ac:dyDescent="0.25">
      <c r="C49" s="1"/>
      <c r="D49" s="17" t="s">
        <v>108</v>
      </c>
      <c r="E49" s="18" t="s">
        <v>109</v>
      </c>
      <c r="F49" s="19" t="s">
        <v>27</v>
      </c>
      <c r="G49" s="19" t="s">
        <v>110</v>
      </c>
      <c r="H49" s="20">
        <f t="shared" si="1"/>
        <v>269.62400000000002</v>
      </c>
      <c r="I49" s="24">
        <v>43.679000000000002</v>
      </c>
      <c r="J49" s="24">
        <v>113.76</v>
      </c>
      <c r="K49" s="24">
        <v>111.88800000000001</v>
      </c>
      <c r="L49" s="24">
        <v>0.29699999999999999</v>
      </c>
      <c r="M49" s="1"/>
      <c r="N49" s="16"/>
      <c r="O49" s="16"/>
      <c r="P49" s="16"/>
      <c r="Q49" s="16"/>
      <c r="R49" s="16"/>
      <c r="S49" s="16"/>
      <c r="T49" s="21" t="s">
        <v>28</v>
      </c>
      <c r="V49" s="57">
        <f>январь!H49+февраль!H49+март!H49+апрель!H42+май!H49+июнь!H49+июль!H43+август!H49</f>
        <v>1738.481</v>
      </c>
      <c r="W49" s="58"/>
      <c r="X49" s="58"/>
      <c r="Y49" s="58"/>
      <c r="Z49" s="58"/>
      <c r="AA49" s="58"/>
    </row>
    <row r="50" spans="3:27" s="2" customFormat="1" ht="12" customHeight="1" x14ac:dyDescent="0.25">
      <c r="C50" s="1"/>
      <c r="D50" s="44" t="s">
        <v>111</v>
      </c>
      <c r="E50" s="48" t="s">
        <v>112</v>
      </c>
      <c r="F50" s="56" t="s">
        <v>27</v>
      </c>
      <c r="G50" s="56" t="s">
        <v>113</v>
      </c>
      <c r="H50" s="20">
        <f t="shared" si="1"/>
        <v>0</v>
      </c>
      <c r="I50" s="24"/>
      <c r="J50" s="24"/>
      <c r="K50" s="24"/>
      <c r="L50" s="24"/>
      <c r="M50" s="1"/>
      <c r="N50" s="16"/>
      <c r="O50" s="16"/>
      <c r="P50" s="16"/>
      <c r="Q50" s="16"/>
      <c r="R50" s="16"/>
      <c r="S50" s="16"/>
      <c r="T50" s="21" t="s">
        <v>28</v>
      </c>
      <c r="V50" s="58"/>
      <c r="W50" s="58"/>
      <c r="X50" s="58"/>
      <c r="Y50" s="58"/>
      <c r="Z50" s="58"/>
      <c r="AA50" s="58"/>
    </row>
    <row r="51" spans="3:27" s="2" customFormat="1" ht="12" customHeight="1" x14ac:dyDescent="0.25">
      <c r="C51" s="1"/>
      <c r="D51" s="17" t="s">
        <v>114</v>
      </c>
      <c r="E51" s="18" t="s">
        <v>115</v>
      </c>
      <c r="F51" s="19" t="s">
        <v>27</v>
      </c>
      <c r="G51" s="19" t="s">
        <v>116</v>
      </c>
      <c r="H51" s="20">
        <f t="shared" si="1"/>
        <v>199.24199999999999</v>
      </c>
      <c r="I51" s="24"/>
      <c r="J51" s="24">
        <v>43.548000000000002</v>
      </c>
      <c r="K51" s="24">
        <v>102.255</v>
      </c>
      <c r="L51" s="24">
        <v>53.439</v>
      </c>
      <c r="M51" s="1"/>
      <c r="N51" s="16"/>
      <c r="O51" s="16"/>
      <c r="P51" s="16"/>
      <c r="Q51" s="16"/>
      <c r="R51" s="16"/>
      <c r="S51" s="16"/>
      <c r="T51" s="21" t="s">
        <v>28</v>
      </c>
      <c r="V51" s="58"/>
      <c r="W51" s="58"/>
      <c r="X51" s="58"/>
      <c r="Y51" s="58"/>
      <c r="Z51" s="58"/>
      <c r="AA51" s="58"/>
    </row>
    <row r="52" spans="3:27" s="2" customFormat="1" ht="24" customHeight="1" x14ac:dyDescent="0.25">
      <c r="C52" s="1"/>
      <c r="D52" s="17" t="s">
        <v>117</v>
      </c>
      <c r="E52" s="18" t="s">
        <v>118</v>
      </c>
      <c r="F52" s="19" t="s">
        <v>27</v>
      </c>
      <c r="G52" s="19" t="s">
        <v>119</v>
      </c>
      <c r="H52" s="20">
        <f t="shared" si="1"/>
        <v>70.382000000000005</v>
      </c>
      <c r="I52" s="20">
        <f>I49-I51</f>
        <v>43.679000000000002</v>
      </c>
      <c r="J52" s="20">
        <f>J49-J51</f>
        <v>70.212000000000003</v>
      </c>
      <c r="K52" s="20">
        <f>K49-K51</f>
        <v>9.6330000000000098</v>
      </c>
      <c r="L52" s="20">
        <f>L49-L51</f>
        <v>-53.142000000000003</v>
      </c>
      <c r="M52" s="1"/>
      <c r="N52" s="16"/>
      <c r="O52" s="16"/>
      <c r="P52" s="16"/>
      <c r="Q52" s="16"/>
      <c r="R52" s="16"/>
      <c r="S52" s="16"/>
      <c r="T52" s="21" t="s">
        <v>28</v>
      </c>
      <c r="V52" s="58"/>
      <c r="W52" s="58"/>
      <c r="X52" s="58"/>
      <c r="Y52" s="58"/>
      <c r="Z52" s="58"/>
      <c r="AA52" s="58"/>
    </row>
    <row r="53" spans="3:27" s="2" customFormat="1" ht="12" customHeight="1" x14ac:dyDescent="0.25">
      <c r="C53" s="1"/>
      <c r="D53" s="17" t="s">
        <v>120</v>
      </c>
      <c r="E53" s="18" t="s">
        <v>121</v>
      </c>
      <c r="F53" s="19" t="s">
        <v>27</v>
      </c>
      <c r="G53" s="19" t="s">
        <v>122</v>
      </c>
      <c r="H53" s="20">
        <f t="shared" si="1"/>
        <v>0</v>
      </c>
      <c r="I53" s="20">
        <f>SUM(I15,I29,I34)-SUM(I35,I46:I49)</f>
        <v>0</v>
      </c>
      <c r="J53" s="20">
        <f>SUM(J15,J29,J34)-SUM(J35,J46:J49)</f>
        <v>0</v>
      </c>
      <c r="K53" s="20">
        <f>SUM(K15,K29,K34)-SUM(K35,K46:K49)</f>
        <v>0</v>
      </c>
      <c r="L53" s="20">
        <f>SUM(L15,L29,L34)-SUM(L35,L46:L49)</f>
        <v>0</v>
      </c>
      <c r="M53" s="1"/>
      <c r="N53" s="16"/>
      <c r="O53" s="16"/>
      <c r="P53" s="16"/>
      <c r="Q53" s="16"/>
      <c r="R53" s="16"/>
      <c r="S53" s="16"/>
      <c r="T53" s="21" t="s">
        <v>28</v>
      </c>
      <c r="V53" s="58"/>
      <c r="W53" s="58"/>
      <c r="X53" s="58"/>
      <c r="Y53" s="58"/>
      <c r="Z53" s="58"/>
      <c r="AA53" s="58"/>
    </row>
    <row r="54" spans="3:27" s="2" customFormat="1" ht="18" customHeight="1" x14ac:dyDescent="0.25">
      <c r="C54" s="1"/>
      <c r="D54" s="64" t="s">
        <v>123</v>
      </c>
      <c r="E54" s="65"/>
      <c r="F54" s="65"/>
      <c r="G54" s="13"/>
      <c r="H54" s="14"/>
      <c r="I54" s="14"/>
      <c r="J54" s="14"/>
      <c r="K54" s="14"/>
      <c r="L54" s="15"/>
      <c r="M54" s="1"/>
      <c r="N54" s="16"/>
      <c r="O54" s="16"/>
      <c r="P54" s="16"/>
      <c r="Q54" s="16"/>
      <c r="R54" s="16"/>
      <c r="S54" s="16"/>
      <c r="T54" s="16"/>
      <c r="V54" s="58"/>
      <c r="W54" s="58"/>
      <c r="X54" s="58"/>
      <c r="Y54" s="58"/>
      <c r="Z54" s="58"/>
      <c r="AA54" s="58"/>
    </row>
    <row r="55" spans="3:27" s="2" customFormat="1" ht="12" customHeight="1" x14ac:dyDescent="0.25">
      <c r="C55" s="1"/>
      <c r="D55" s="17" t="s">
        <v>124</v>
      </c>
      <c r="E55" s="18" t="s">
        <v>26</v>
      </c>
      <c r="F55" s="19" t="s">
        <v>125</v>
      </c>
      <c r="G55" s="19" t="s">
        <v>126</v>
      </c>
      <c r="H55" s="20">
        <f>SUM(I55:L55)</f>
        <v>14.845794354838709</v>
      </c>
      <c r="I55" s="20">
        <f>SUM(I56,I57,I60,I63)</f>
        <v>1.8731975806451615</v>
      </c>
      <c r="J55" s="20">
        <f>SUM(J56,J57,J60,J63)</f>
        <v>9.2773521505376344</v>
      </c>
      <c r="K55" s="20">
        <f>SUM(K56,K57,K60,K63)</f>
        <v>3.6952446236559142</v>
      </c>
      <c r="L55" s="20">
        <f>SUM(L56,L57,L60,L63)</f>
        <v>0</v>
      </c>
      <c r="M55" s="1"/>
      <c r="N55" s="16"/>
      <c r="O55" s="16"/>
      <c r="P55" s="16"/>
      <c r="Q55" s="16"/>
      <c r="R55" s="16"/>
      <c r="S55" s="16"/>
      <c r="T55" s="21" t="s">
        <v>28</v>
      </c>
      <c r="V55" s="58"/>
      <c r="W55" s="58"/>
      <c r="X55" s="58"/>
      <c r="Y55" s="58"/>
      <c r="Z55" s="58"/>
      <c r="AA55" s="58"/>
    </row>
    <row r="56" spans="3:27" s="2" customFormat="1" ht="12" customHeight="1" x14ac:dyDescent="0.25">
      <c r="C56" s="1"/>
      <c r="D56" s="44" t="s">
        <v>127</v>
      </c>
      <c r="E56" s="48" t="s">
        <v>30</v>
      </c>
      <c r="F56" s="56" t="s">
        <v>125</v>
      </c>
      <c r="G56" s="56" t="s">
        <v>128</v>
      </c>
      <c r="H56" s="20">
        <f>SUM(I56:L56)</f>
        <v>0</v>
      </c>
      <c r="I56" s="24"/>
      <c r="J56" s="24"/>
      <c r="K56" s="24"/>
      <c r="L56" s="24"/>
      <c r="M56" s="1"/>
      <c r="N56" s="16"/>
      <c r="O56" s="16"/>
      <c r="P56" s="16"/>
      <c r="Q56" s="16"/>
      <c r="R56" s="16"/>
      <c r="S56" s="16"/>
      <c r="T56" s="21" t="s">
        <v>28</v>
      </c>
      <c r="V56" s="58"/>
      <c r="W56" s="58"/>
      <c r="X56" s="58"/>
      <c r="Y56" s="58"/>
      <c r="Z56" s="58"/>
      <c r="AA56" s="58"/>
    </row>
    <row r="57" spans="3:27" s="2" customFormat="1" ht="12" customHeight="1" x14ac:dyDescent="0.25">
      <c r="C57" s="1"/>
      <c r="D57" s="44" t="s">
        <v>129</v>
      </c>
      <c r="E57" s="48" t="s">
        <v>32</v>
      </c>
      <c r="F57" s="56" t="s">
        <v>125</v>
      </c>
      <c r="G57" s="56" t="s">
        <v>130</v>
      </c>
      <c r="H57" s="20">
        <f>SUM(I57:L57)</f>
        <v>0</v>
      </c>
      <c r="I57" s="20">
        <f>SUM(I58:I59)</f>
        <v>0</v>
      </c>
      <c r="J57" s="20">
        <f>SUM(J58:J59)</f>
        <v>0</v>
      </c>
      <c r="K57" s="20">
        <f>SUM(K58:K59)</f>
        <v>0</v>
      </c>
      <c r="L57" s="20">
        <f>SUM(L58:L59)</f>
        <v>0</v>
      </c>
      <c r="M57" s="1"/>
      <c r="N57" s="16"/>
      <c r="O57" s="16"/>
      <c r="P57" s="16"/>
      <c r="Q57" s="16"/>
      <c r="R57" s="16"/>
      <c r="S57" s="16"/>
      <c r="T57" s="21" t="s">
        <v>28</v>
      </c>
      <c r="V57" s="58"/>
      <c r="W57" s="58"/>
      <c r="X57" s="58"/>
      <c r="Y57" s="58"/>
      <c r="Z57" s="58"/>
      <c r="AA57" s="58"/>
    </row>
    <row r="58" spans="3:27" s="2" customFormat="1" ht="12" hidden="1" customHeight="1" x14ac:dyDescent="0.25">
      <c r="C58" s="1"/>
      <c r="D58" s="47"/>
      <c r="E58" s="26"/>
      <c r="F58" s="46"/>
      <c r="G58" s="46"/>
      <c r="H58" s="28"/>
      <c r="I58" s="28"/>
      <c r="J58" s="28"/>
      <c r="K58" s="28"/>
      <c r="L58" s="29"/>
      <c r="M58" s="1"/>
      <c r="N58" s="21" t="s">
        <v>33</v>
      </c>
      <c r="O58" s="16"/>
      <c r="P58" s="16"/>
      <c r="Q58" s="16"/>
      <c r="R58" s="16"/>
      <c r="S58" s="16"/>
      <c r="T58" s="16"/>
      <c r="V58" s="58"/>
      <c r="W58" s="58"/>
      <c r="X58" s="58"/>
      <c r="Y58" s="58"/>
      <c r="Z58" s="58"/>
      <c r="AA58" s="58"/>
    </row>
    <row r="59" spans="3:27" s="2" customFormat="1" ht="12" customHeight="1" x14ac:dyDescent="0.25">
      <c r="C59" s="1"/>
      <c r="D59" s="45"/>
      <c r="E59" s="26" t="s">
        <v>34</v>
      </c>
      <c r="F59" s="46"/>
      <c r="G59" s="46"/>
      <c r="H59" s="28"/>
      <c r="I59" s="28"/>
      <c r="J59" s="28"/>
      <c r="K59" s="28"/>
      <c r="L59" s="29"/>
      <c r="M59" s="1"/>
      <c r="N59" s="16"/>
      <c r="O59" s="16"/>
      <c r="P59" s="16"/>
      <c r="Q59" s="16"/>
      <c r="R59" s="16"/>
      <c r="S59" s="16"/>
      <c r="T59" s="31" t="s">
        <v>131</v>
      </c>
      <c r="V59" s="58"/>
      <c r="W59" s="58"/>
      <c r="X59" s="58"/>
      <c r="Y59" s="58"/>
      <c r="Z59" s="58"/>
      <c r="AA59" s="58"/>
    </row>
    <row r="60" spans="3:27" s="2" customFormat="1" ht="12" customHeight="1" x14ac:dyDescent="0.25">
      <c r="C60" s="1"/>
      <c r="D60" s="44" t="s">
        <v>132</v>
      </c>
      <c r="E60" s="48" t="s">
        <v>37</v>
      </c>
      <c r="F60" s="56" t="s">
        <v>125</v>
      </c>
      <c r="G60" s="56" t="s">
        <v>133</v>
      </c>
      <c r="H60" s="20">
        <f>SUM(I60:L60)</f>
        <v>0</v>
      </c>
      <c r="I60" s="20">
        <f>SUM(I61:I62)</f>
        <v>0</v>
      </c>
      <c r="J60" s="20">
        <f>SUM(J61:J62)</f>
        <v>0</v>
      </c>
      <c r="K60" s="20">
        <f>SUM(K61:K62)</f>
        <v>0</v>
      </c>
      <c r="L60" s="20">
        <f>SUM(L61:L62)</f>
        <v>0</v>
      </c>
      <c r="M60" s="1"/>
      <c r="N60" s="16"/>
      <c r="O60" s="16"/>
      <c r="P60" s="16"/>
      <c r="Q60" s="16"/>
      <c r="R60" s="16"/>
      <c r="S60" s="16"/>
      <c r="T60" s="21" t="s">
        <v>28</v>
      </c>
      <c r="V60" s="58"/>
      <c r="W60" s="58"/>
      <c r="X60" s="58"/>
      <c r="Y60" s="58"/>
      <c r="Z60" s="58"/>
      <c r="AA60" s="58"/>
    </row>
    <row r="61" spans="3:27" s="2" customFormat="1" ht="12" hidden="1" customHeight="1" x14ac:dyDescent="0.25">
      <c r="C61" s="1"/>
      <c r="D61" s="47"/>
      <c r="E61" s="26"/>
      <c r="F61" s="46"/>
      <c r="G61" s="46"/>
      <c r="H61" s="28"/>
      <c r="I61" s="28"/>
      <c r="J61" s="28"/>
      <c r="K61" s="28"/>
      <c r="L61" s="29"/>
      <c r="M61" s="1"/>
      <c r="N61" s="21" t="s">
        <v>33</v>
      </c>
      <c r="O61" s="16"/>
      <c r="P61" s="16"/>
      <c r="Q61" s="16"/>
      <c r="R61" s="16"/>
      <c r="S61" s="16"/>
      <c r="T61" s="16"/>
      <c r="V61" s="58"/>
      <c r="W61" s="58"/>
      <c r="X61" s="58"/>
      <c r="Y61" s="58"/>
      <c r="Z61" s="58"/>
      <c r="AA61" s="58"/>
    </row>
    <row r="62" spans="3:27" s="2" customFormat="1" ht="12" customHeight="1" x14ac:dyDescent="0.25">
      <c r="C62" s="1"/>
      <c r="D62" s="45"/>
      <c r="E62" s="26" t="s">
        <v>34</v>
      </c>
      <c r="F62" s="46"/>
      <c r="G62" s="46"/>
      <c r="H62" s="28"/>
      <c r="I62" s="28"/>
      <c r="J62" s="28"/>
      <c r="K62" s="28"/>
      <c r="L62" s="29"/>
      <c r="M62" s="1"/>
      <c r="N62" s="16"/>
      <c r="O62" s="16"/>
      <c r="P62" s="16"/>
      <c r="Q62" s="16"/>
      <c r="R62" s="16"/>
      <c r="S62" s="16"/>
      <c r="T62" s="31" t="s">
        <v>134</v>
      </c>
      <c r="V62" s="58"/>
      <c r="W62" s="58"/>
      <c r="X62" s="58"/>
      <c r="Y62" s="58"/>
      <c r="Z62" s="58"/>
      <c r="AA62" s="58"/>
    </row>
    <row r="63" spans="3:27" s="2" customFormat="1" ht="12" customHeight="1" x14ac:dyDescent="0.25">
      <c r="C63" s="1"/>
      <c r="D63" s="44" t="s">
        <v>135</v>
      </c>
      <c r="E63" s="48" t="s">
        <v>41</v>
      </c>
      <c r="F63" s="56" t="s">
        <v>125</v>
      </c>
      <c r="G63" s="56" t="s">
        <v>136</v>
      </c>
      <c r="H63" s="20">
        <f>SUM(I63:L63)</f>
        <v>14.845794354838709</v>
      </c>
      <c r="I63" s="20">
        <f>SUM(I64:I68)</f>
        <v>1.8731975806451615</v>
      </c>
      <c r="J63" s="20">
        <f>SUM(J64:J68)</f>
        <v>9.2773521505376344</v>
      </c>
      <c r="K63" s="20">
        <f>SUM(K64:K68)</f>
        <v>3.6952446236559142</v>
      </c>
      <c r="L63" s="20">
        <f>SUM(L64:L68)</f>
        <v>0</v>
      </c>
      <c r="M63" s="1"/>
      <c r="N63" s="16"/>
      <c r="O63" s="16"/>
      <c r="P63" s="16"/>
      <c r="Q63" s="16"/>
      <c r="R63" s="16"/>
      <c r="S63" s="16"/>
      <c r="T63" s="21" t="s">
        <v>28</v>
      </c>
      <c r="V63" s="58"/>
      <c r="W63" s="58"/>
      <c r="X63" s="58"/>
      <c r="Y63" s="58"/>
      <c r="Z63" s="58"/>
      <c r="AA63" s="58"/>
    </row>
    <row r="64" spans="3:27" s="2" customFormat="1" ht="12" hidden="1" customHeight="1" x14ac:dyDescent="0.25">
      <c r="C64" s="1"/>
      <c r="D64" s="47"/>
      <c r="E64" s="26"/>
      <c r="F64" s="46"/>
      <c r="G64" s="46"/>
      <c r="H64" s="28"/>
      <c r="I64" s="28"/>
      <c r="J64" s="28"/>
      <c r="K64" s="28"/>
      <c r="L64" s="29"/>
      <c r="M64" s="1"/>
      <c r="N64" s="21" t="s">
        <v>33</v>
      </c>
      <c r="O64" s="16"/>
      <c r="P64" s="16"/>
      <c r="Q64" s="16"/>
      <c r="R64" s="16"/>
      <c r="S64" s="16"/>
      <c r="T64" s="16"/>
      <c r="V64" s="58"/>
      <c r="W64" s="58"/>
      <c r="X64" s="58"/>
      <c r="Y64" s="58"/>
      <c r="Z64" s="58"/>
      <c r="AA64" s="58"/>
    </row>
    <row r="65" spans="3:27" s="1" customFormat="1" ht="12" customHeight="1" x14ac:dyDescent="0.15">
      <c r="C65" s="32" t="s">
        <v>43</v>
      </c>
      <c r="D65" s="44" t="str">
        <f>"12.4."&amp;N65</f>
        <v>12.4.1</v>
      </c>
      <c r="E65" s="52" t="s">
        <v>44</v>
      </c>
      <c r="F65" s="56" t="s">
        <v>125</v>
      </c>
      <c r="G65" s="56" t="s">
        <v>136</v>
      </c>
      <c r="H65" s="20">
        <f>SUM(I65:L65)</f>
        <v>13.89931989247312</v>
      </c>
      <c r="I65" s="24">
        <f>I25/744</f>
        <v>1.8731975806451615</v>
      </c>
      <c r="J65" s="24">
        <f>J25/744</f>
        <v>9.2773521505376344</v>
      </c>
      <c r="K65" s="24">
        <f>K25/744</f>
        <v>2.7487701612903228</v>
      </c>
      <c r="L65" s="24"/>
      <c r="N65" s="21" t="s">
        <v>25</v>
      </c>
      <c r="O65" s="34" t="s">
        <v>44</v>
      </c>
      <c r="P65" s="34" t="s">
        <v>45</v>
      </c>
      <c r="Q65" s="34" t="s">
        <v>46</v>
      </c>
      <c r="R65" s="34" t="s">
        <v>47</v>
      </c>
      <c r="S65" s="21" t="s">
        <v>48</v>
      </c>
      <c r="T65" s="21" t="s">
        <v>137</v>
      </c>
      <c r="V65" s="61"/>
      <c r="W65" s="61"/>
      <c r="X65" s="61"/>
      <c r="Y65" s="61"/>
      <c r="Z65" s="61"/>
      <c r="AA65" s="61"/>
    </row>
    <row r="66" spans="3:27" s="1" customFormat="1" ht="12" customHeight="1" x14ac:dyDescent="0.15">
      <c r="C66" s="32" t="s">
        <v>43</v>
      </c>
      <c r="D66" s="44" t="str">
        <f>"12.4."&amp;N66</f>
        <v>12.4.2</v>
      </c>
      <c r="E66" s="52" t="s">
        <v>50</v>
      </c>
      <c r="F66" s="56" t="s">
        <v>125</v>
      </c>
      <c r="G66" s="56" t="s">
        <v>136</v>
      </c>
      <c r="H66" s="20">
        <f>SUM(I66:L66)</f>
        <v>0.70425268817204312</v>
      </c>
      <c r="I66" s="24"/>
      <c r="J66" s="24"/>
      <c r="K66" s="24">
        <f>K26/744</f>
        <v>0.70425268817204312</v>
      </c>
      <c r="L66" s="24"/>
      <c r="N66" s="21" t="s">
        <v>51</v>
      </c>
      <c r="O66" s="34" t="s">
        <v>50</v>
      </c>
      <c r="P66" s="34" t="s">
        <v>52</v>
      </c>
      <c r="Q66" s="34" t="s">
        <v>53</v>
      </c>
      <c r="R66" s="34" t="s">
        <v>47</v>
      </c>
      <c r="S66" s="21" t="s">
        <v>48</v>
      </c>
      <c r="T66" s="21" t="s">
        <v>137</v>
      </c>
      <c r="V66" s="61"/>
      <c r="W66" s="61"/>
      <c r="X66" s="61"/>
      <c r="Y66" s="61"/>
      <c r="Z66" s="61"/>
      <c r="AA66" s="61"/>
    </row>
    <row r="67" spans="3:27" s="1" customFormat="1" ht="12" customHeight="1" x14ac:dyDescent="0.15">
      <c r="C67" s="32" t="s">
        <v>43</v>
      </c>
      <c r="D67" s="44" t="str">
        <f>"12.4."&amp;N67</f>
        <v>12.4.3</v>
      </c>
      <c r="E67" s="52" t="s">
        <v>54</v>
      </c>
      <c r="F67" s="56" t="s">
        <v>125</v>
      </c>
      <c r="G67" s="56" t="s">
        <v>136</v>
      </c>
      <c r="H67" s="20">
        <f>SUM(I67:L67)</f>
        <v>0.24222177419354837</v>
      </c>
      <c r="I67" s="24"/>
      <c r="J67" s="24"/>
      <c r="K67" s="24">
        <f>K27/744</f>
        <v>0.24222177419354837</v>
      </c>
      <c r="L67" s="24"/>
      <c r="N67" s="21" t="s">
        <v>55</v>
      </c>
      <c r="O67" s="34" t="s">
        <v>54</v>
      </c>
      <c r="P67" s="34" t="s">
        <v>56</v>
      </c>
      <c r="Q67" s="34" t="s">
        <v>57</v>
      </c>
      <c r="R67" s="34" t="s">
        <v>58</v>
      </c>
      <c r="S67" s="21" t="s">
        <v>48</v>
      </c>
      <c r="T67" s="21" t="s">
        <v>137</v>
      </c>
      <c r="V67" s="61"/>
      <c r="W67" s="61"/>
      <c r="X67" s="61"/>
      <c r="Y67" s="61"/>
      <c r="Z67" s="61"/>
      <c r="AA67" s="61"/>
    </row>
    <row r="68" spans="3:27" ht="12" customHeight="1" x14ac:dyDescent="0.25">
      <c r="D68" s="45"/>
      <c r="E68" s="26" t="s">
        <v>34</v>
      </c>
      <c r="F68" s="46"/>
      <c r="G68" s="46"/>
      <c r="H68" s="28"/>
      <c r="I68" s="28"/>
      <c r="J68" s="28"/>
      <c r="K68" s="28"/>
      <c r="L68" s="29"/>
      <c r="N68" s="16"/>
      <c r="O68" s="16"/>
      <c r="P68" s="16"/>
      <c r="Q68" s="16"/>
      <c r="R68" s="16"/>
      <c r="S68" s="16"/>
      <c r="T68" s="31" t="s">
        <v>138</v>
      </c>
    </row>
    <row r="69" spans="3:27" ht="12" customHeight="1" x14ac:dyDescent="0.25">
      <c r="D69" s="17" t="s">
        <v>139</v>
      </c>
      <c r="E69" s="18" t="s">
        <v>60</v>
      </c>
      <c r="F69" s="19" t="s">
        <v>125</v>
      </c>
      <c r="G69" s="19" t="s">
        <v>140</v>
      </c>
      <c r="H69" s="20">
        <f t="shared" ref="H69:H81" si="2">SUM(I69:L69)</f>
        <v>5.972086021505377</v>
      </c>
      <c r="I69" s="20">
        <f>SUM(I71,I72,I73)</f>
        <v>0</v>
      </c>
      <c r="J69" s="20">
        <f>SUM(J70,J72,J73)</f>
        <v>0</v>
      </c>
      <c r="K69" s="20">
        <f>SUM(K70,K71,K73)</f>
        <v>3.6093010752688177</v>
      </c>
      <c r="L69" s="20">
        <f>SUM(L70,L71,L72)</f>
        <v>2.3627849462365593</v>
      </c>
      <c r="N69" s="16"/>
      <c r="O69" s="16"/>
      <c r="P69" s="16"/>
      <c r="Q69" s="16"/>
      <c r="R69" s="16"/>
      <c r="S69" s="16"/>
      <c r="T69" s="21" t="s">
        <v>28</v>
      </c>
    </row>
    <row r="70" spans="3:27" ht="12" customHeight="1" x14ac:dyDescent="0.25">
      <c r="D70" s="44" t="s">
        <v>141</v>
      </c>
      <c r="E70" s="48" t="s">
        <v>20</v>
      </c>
      <c r="F70" s="56" t="s">
        <v>125</v>
      </c>
      <c r="G70" s="56" t="s">
        <v>142</v>
      </c>
      <c r="H70" s="20">
        <f t="shared" si="2"/>
        <v>1.8144892473118279</v>
      </c>
      <c r="I70" s="35"/>
      <c r="J70" s="24"/>
      <c r="K70" s="24">
        <f>K30/744</f>
        <v>1.8144892473118279</v>
      </c>
      <c r="L70" s="24"/>
      <c r="N70" s="16"/>
      <c r="O70" s="16"/>
      <c r="P70" s="16"/>
      <c r="Q70" s="16"/>
      <c r="R70" s="16"/>
      <c r="S70" s="16"/>
      <c r="T70" s="21" t="s">
        <v>28</v>
      </c>
    </row>
    <row r="71" spans="3:27" ht="12" customHeight="1" x14ac:dyDescent="0.25">
      <c r="D71" s="44" t="s">
        <v>143</v>
      </c>
      <c r="E71" s="48" t="s">
        <v>21</v>
      </c>
      <c r="F71" s="56" t="s">
        <v>125</v>
      </c>
      <c r="G71" s="56" t="s">
        <v>144</v>
      </c>
      <c r="H71" s="20">
        <f t="shared" si="2"/>
        <v>1.7948118279569898</v>
      </c>
      <c r="I71" s="24"/>
      <c r="J71" s="35"/>
      <c r="K71" s="24">
        <f>K31/744</f>
        <v>1.7948118279569898</v>
      </c>
      <c r="L71" s="24"/>
      <c r="N71" s="16"/>
      <c r="O71" s="16"/>
      <c r="P71" s="16"/>
      <c r="Q71" s="16"/>
      <c r="R71" s="16"/>
      <c r="S71" s="16"/>
      <c r="T71" s="21" t="s">
        <v>28</v>
      </c>
    </row>
    <row r="72" spans="3:27" ht="12" customHeight="1" x14ac:dyDescent="0.25">
      <c r="D72" s="44" t="s">
        <v>145</v>
      </c>
      <c r="E72" s="48" t="s">
        <v>22</v>
      </c>
      <c r="F72" s="56" t="s">
        <v>125</v>
      </c>
      <c r="G72" s="56" t="s">
        <v>146</v>
      </c>
      <c r="H72" s="20">
        <f t="shared" si="2"/>
        <v>2.3627849462365593</v>
      </c>
      <c r="I72" s="24"/>
      <c r="J72" s="24"/>
      <c r="K72" s="35"/>
      <c r="L72" s="24">
        <f>L32/744</f>
        <v>2.3627849462365593</v>
      </c>
      <c r="N72" s="16"/>
      <c r="O72" s="16"/>
      <c r="P72" s="16"/>
      <c r="Q72" s="16"/>
      <c r="R72" s="16"/>
      <c r="S72" s="16"/>
      <c r="T72" s="21" t="s">
        <v>28</v>
      </c>
    </row>
    <row r="73" spans="3:27" ht="12" customHeight="1" x14ac:dyDescent="0.25">
      <c r="D73" s="44" t="s">
        <v>147</v>
      </c>
      <c r="E73" s="48" t="s">
        <v>69</v>
      </c>
      <c r="F73" s="56" t="s">
        <v>125</v>
      </c>
      <c r="G73" s="56" t="s">
        <v>148</v>
      </c>
      <c r="H73" s="20">
        <f t="shared" si="2"/>
        <v>0</v>
      </c>
      <c r="I73" s="24"/>
      <c r="J73" s="24"/>
      <c r="K73" s="24"/>
      <c r="L73" s="35"/>
      <c r="N73" s="16"/>
      <c r="O73" s="16"/>
      <c r="P73" s="16"/>
      <c r="Q73" s="16"/>
      <c r="R73" s="16"/>
      <c r="S73" s="16"/>
      <c r="T73" s="21" t="s">
        <v>28</v>
      </c>
    </row>
    <row r="74" spans="3:27" ht="12" customHeight="1" x14ac:dyDescent="0.25">
      <c r="D74" s="17" t="s">
        <v>149</v>
      </c>
      <c r="E74" s="18" t="s">
        <v>71</v>
      </c>
      <c r="F74" s="19" t="s">
        <v>125</v>
      </c>
      <c r="G74" s="19" t="s">
        <v>150</v>
      </c>
      <c r="H74" s="20">
        <f t="shared" si="2"/>
        <v>0</v>
      </c>
      <c r="I74" s="24"/>
      <c r="J74" s="24"/>
      <c r="K74" s="24"/>
      <c r="L74" s="24"/>
      <c r="N74" s="16"/>
      <c r="O74" s="16"/>
      <c r="P74" s="16"/>
      <c r="Q74" s="16"/>
      <c r="R74" s="16"/>
      <c r="S74" s="16"/>
      <c r="T74" s="21" t="s">
        <v>28</v>
      </c>
    </row>
    <row r="75" spans="3:27" ht="12" customHeight="1" x14ac:dyDescent="0.25">
      <c r="D75" s="17" t="s">
        <v>151</v>
      </c>
      <c r="E75" s="18" t="s">
        <v>74</v>
      </c>
      <c r="F75" s="19" t="s">
        <v>125</v>
      </c>
      <c r="G75" s="19" t="s">
        <v>152</v>
      </c>
      <c r="H75" s="20">
        <f t="shared" si="2"/>
        <v>14.483396505376344</v>
      </c>
      <c r="I75" s="20">
        <f>SUM(I76,I78,I81,I85)</f>
        <v>0</v>
      </c>
      <c r="J75" s="20">
        <f>SUM(J76,J78,J81,J85)</f>
        <v>7.3296370967741931</v>
      </c>
      <c r="K75" s="20">
        <f>SUM(K76,K78,K81,K85)</f>
        <v>4.7913736559139783</v>
      </c>
      <c r="L75" s="20">
        <f>SUM(L76,L78,L81,L85)</f>
        <v>2.362385752688172</v>
      </c>
      <c r="N75" s="16"/>
      <c r="O75" s="16"/>
      <c r="P75" s="16"/>
      <c r="Q75" s="16"/>
      <c r="R75" s="16"/>
      <c r="S75" s="16"/>
      <c r="T75" s="21" t="s">
        <v>28</v>
      </c>
    </row>
    <row r="76" spans="3:27" ht="24" customHeight="1" x14ac:dyDescent="0.25">
      <c r="D76" s="44" t="s">
        <v>153</v>
      </c>
      <c r="E76" s="48" t="s">
        <v>77</v>
      </c>
      <c r="F76" s="56" t="s">
        <v>125</v>
      </c>
      <c r="G76" s="56" t="s">
        <v>154</v>
      </c>
      <c r="H76" s="20">
        <f t="shared" si="2"/>
        <v>0</v>
      </c>
      <c r="I76" s="24"/>
      <c r="J76" s="24"/>
      <c r="K76" s="24"/>
      <c r="L76" s="24"/>
      <c r="N76" s="16"/>
      <c r="O76" s="16"/>
      <c r="P76" s="16"/>
      <c r="Q76" s="16"/>
      <c r="R76" s="16"/>
      <c r="S76" s="16"/>
      <c r="T76" s="21" t="s">
        <v>28</v>
      </c>
    </row>
    <row r="77" spans="3:27" ht="12" customHeight="1" x14ac:dyDescent="0.25">
      <c r="D77" s="44" t="s">
        <v>155</v>
      </c>
      <c r="E77" s="49" t="s">
        <v>80</v>
      </c>
      <c r="F77" s="56" t="s">
        <v>125</v>
      </c>
      <c r="G77" s="56" t="s">
        <v>156</v>
      </c>
      <c r="H77" s="20">
        <f t="shared" si="2"/>
        <v>0</v>
      </c>
      <c r="I77" s="24"/>
      <c r="J77" s="24"/>
      <c r="K77" s="24"/>
      <c r="L77" s="24"/>
      <c r="N77" s="16"/>
      <c r="O77" s="16"/>
      <c r="P77" s="16"/>
      <c r="Q77" s="16"/>
      <c r="R77" s="16"/>
      <c r="S77" s="16"/>
      <c r="T77" s="21" t="s">
        <v>28</v>
      </c>
    </row>
    <row r="78" spans="3:27" ht="12" customHeight="1" x14ac:dyDescent="0.25">
      <c r="D78" s="44" t="s">
        <v>157</v>
      </c>
      <c r="E78" s="48" t="s">
        <v>83</v>
      </c>
      <c r="F78" s="56" t="s">
        <v>125</v>
      </c>
      <c r="G78" s="56" t="s">
        <v>158</v>
      </c>
      <c r="H78" s="20">
        <f t="shared" si="2"/>
        <v>10.095255376344085</v>
      </c>
      <c r="I78" s="24"/>
      <c r="J78" s="24">
        <f>J38/744</f>
        <v>2.9414959677419352</v>
      </c>
      <c r="K78" s="24">
        <f>K38/744</f>
        <v>4.7913736559139783</v>
      </c>
      <c r="L78" s="24">
        <f>L38/744</f>
        <v>2.362385752688172</v>
      </c>
      <c r="N78" s="16"/>
      <c r="O78" s="16"/>
      <c r="P78" s="16"/>
      <c r="Q78" s="16"/>
      <c r="R78" s="16"/>
      <c r="S78" s="16"/>
      <c r="T78" s="21" t="s">
        <v>28</v>
      </c>
    </row>
    <row r="79" spans="3:27" ht="12" customHeight="1" x14ac:dyDescent="0.25">
      <c r="D79" s="44" t="s">
        <v>159</v>
      </c>
      <c r="E79" s="49" t="s">
        <v>86</v>
      </c>
      <c r="F79" s="56" t="s">
        <v>125</v>
      </c>
      <c r="G79" s="56" t="s">
        <v>160</v>
      </c>
      <c r="H79" s="20">
        <f t="shared" si="2"/>
        <v>0</v>
      </c>
      <c r="I79" s="24"/>
      <c r="J79" s="24"/>
      <c r="K79" s="24"/>
      <c r="L79" s="24"/>
      <c r="N79" s="16"/>
      <c r="O79" s="16"/>
      <c r="P79" s="16"/>
      <c r="Q79" s="16"/>
      <c r="R79" s="16"/>
      <c r="S79" s="16"/>
      <c r="T79" s="21" t="s">
        <v>28</v>
      </c>
    </row>
    <row r="80" spans="3:27" ht="12" customHeight="1" x14ac:dyDescent="0.25">
      <c r="D80" s="44" t="s">
        <v>161</v>
      </c>
      <c r="E80" s="50" t="s">
        <v>89</v>
      </c>
      <c r="F80" s="56" t="s">
        <v>125</v>
      </c>
      <c r="G80" s="56" t="s">
        <v>162</v>
      </c>
      <c r="H80" s="20">
        <f t="shared" si="2"/>
        <v>0</v>
      </c>
      <c r="I80" s="24"/>
      <c r="J80" s="24"/>
      <c r="K80" s="24"/>
      <c r="L80" s="24"/>
      <c r="N80" s="16"/>
      <c r="O80" s="16"/>
      <c r="P80" s="16"/>
      <c r="Q80" s="16"/>
      <c r="R80" s="16"/>
      <c r="S80" s="16"/>
      <c r="T80" s="21" t="s">
        <v>28</v>
      </c>
    </row>
    <row r="81" spans="3:27" ht="12" customHeight="1" x14ac:dyDescent="0.25">
      <c r="D81" s="44" t="s">
        <v>163</v>
      </c>
      <c r="E81" s="48" t="s">
        <v>92</v>
      </c>
      <c r="F81" s="56" t="s">
        <v>125</v>
      </c>
      <c r="G81" s="56" t="s">
        <v>164</v>
      </c>
      <c r="H81" s="20">
        <f t="shared" si="2"/>
        <v>4.3881411290322578</v>
      </c>
      <c r="I81" s="20">
        <f>SUM(I82:I84)</f>
        <v>0</v>
      </c>
      <c r="J81" s="20">
        <f>SUM(J82:J84)</f>
        <v>4.3881411290322578</v>
      </c>
      <c r="K81" s="20">
        <f>SUM(K82:K84)</f>
        <v>0</v>
      </c>
      <c r="L81" s="20">
        <f>SUM(L82:L84)</f>
        <v>0</v>
      </c>
      <c r="N81" s="16"/>
      <c r="O81" s="16"/>
      <c r="P81" s="16"/>
      <c r="Q81" s="16"/>
      <c r="R81" s="16"/>
      <c r="S81" s="16"/>
      <c r="T81" s="21" t="s">
        <v>28</v>
      </c>
    </row>
    <row r="82" spans="3:27" ht="12" hidden="1" customHeight="1" x14ac:dyDescent="0.25">
      <c r="D82" s="47"/>
      <c r="E82" s="26"/>
      <c r="F82" s="46"/>
      <c r="G82" s="46"/>
      <c r="H82" s="28"/>
      <c r="I82" s="28"/>
      <c r="J82" s="28"/>
      <c r="K82" s="28"/>
      <c r="L82" s="29"/>
      <c r="N82" s="21" t="s">
        <v>33</v>
      </c>
      <c r="O82" s="16"/>
      <c r="P82" s="16"/>
      <c r="Q82" s="16"/>
      <c r="R82" s="16"/>
      <c r="S82" s="16"/>
      <c r="T82" s="16"/>
    </row>
    <row r="83" spans="3:27" s="1" customFormat="1" ht="12" customHeight="1" x14ac:dyDescent="0.15">
      <c r="C83" s="32" t="s">
        <v>43</v>
      </c>
      <c r="D83" s="44" t="str">
        <f>"15.3."&amp;N83</f>
        <v>15.3.1</v>
      </c>
      <c r="E83" s="52" t="s">
        <v>50</v>
      </c>
      <c r="F83" s="56" t="s">
        <v>125</v>
      </c>
      <c r="G83" s="56" t="s">
        <v>164</v>
      </c>
      <c r="H83" s="20">
        <f>SUM(I83:L83)</f>
        <v>4.3881411290322578</v>
      </c>
      <c r="I83" s="24"/>
      <c r="J83" s="24">
        <f>J43/744</f>
        <v>4.3881411290322578</v>
      </c>
      <c r="K83" s="24"/>
      <c r="L83" s="24"/>
      <c r="N83" s="21" t="s">
        <v>25</v>
      </c>
      <c r="O83" s="34" t="s">
        <v>50</v>
      </c>
      <c r="P83" s="34" t="s">
        <v>52</v>
      </c>
      <c r="Q83" s="34" t="s">
        <v>53</v>
      </c>
      <c r="R83" s="34" t="s">
        <v>47</v>
      </c>
      <c r="S83" s="21" t="s">
        <v>48</v>
      </c>
      <c r="T83" s="21" t="s">
        <v>165</v>
      </c>
      <c r="V83" s="61"/>
      <c r="W83" s="61"/>
      <c r="X83" s="61"/>
      <c r="Y83" s="61"/>
      <c r="Z83" s="61"/>
      <c r="AA83" s="61"/>
    </row>
    <row r="84" spans="3:27" ht="12" customHeight="1" x14ac:dyDescent="0.25">
      <c r="D84" s="45"/>
      <c r="E84" s="26" t="s">
        <v>34</v>
      </c>
      <c r="F84" s="46"/>
      <c r="G84" s="46"/>
      <c r="H84" s="28"/>
      <c r="I84" s="28"/>
      <c r="J84" s="28"/>
      <c r="K84" s="28"/>
      <c r="L84" s="29"/>
      <c r="N84" s="16"/>
      <c r="O84" s="16"/>
      <c r="P84" s="16"/>
      <c r="Q84" s="16"/>
      <c r="R84" s="16"/>
      <c r="S84" s="16"/>
      <c r="T84" s="31" t="s">
        <v>166</v>
      </c>
    </row>
    <row r="85" spans="3:27" ht="12" customHeight="1" x14ac:dyDescent="0.25">
      <c r="D85" s="44" t="s">
        <v>167</v>
      </c>
      <c r="E85" s="48" t="s">
        <v>97</v>
      </c>
      <c r="F85" s="56" t="s">
        <v>125</v>
      </c>
      <c r="G85" s="56" t="s">
        <v>168</v>
      </c>
      <c r="H85" s="20">
        <f t="shared" ref="H85:H93" si="3">SUM(I85:L85)</f>
        <v>0</v>
      </c>
      <c r="I85" s="24"/>
      <c r="J85" s="24"/>
      <c r="K85" s="24"/>
      <c r="L85" s="24"/>
      <c r="N85" s="16"/>
      <c r="O85" s="16"/>
      <c r="P85" s="16"/>
      <c r="Q85" s="16"/>
      <c r="R85" s="16"/>
      <c r="S85" s="16"/>
      <c r="T85" s="21" t="s">
        <v>28</v>
      </c>
    </row>
    <row r="86" spans="3:27" ht="12" customHeight="1" x14ac:dyDescent="0.25">
      <c r="D86" s="17" t="s">
        <v>169</v>
      </c>
      <c r="E86" s="18" t="s">
        <v>100</v>
      </c>
      <c r="F86" s="19" t="s">
        <v>125</v>
      </c>
      <c r="G86" s="19" t="s">
        <v>170</v>
      </c>
      <c r="H86" s="20">
        <f t="shared" si="3"/>
        <v>5.972086021505377</v>
      </c>
      <c r="I86" s="24">
        <f>I46/744</f>
        <v>1.8144892473118279</v>
      </c>
      <c r="J86" s="24">
        <f>J46/744</f>
        <v>1.7948118279569898</v>
      </c>
      <c r="K86" s="24">
        <f>K46/744</f>
        <v>2.3627849462365593</v>
      </c>
      <c r="L86" s="24"/>
      <c r="N86" s="16"/>
      <c r="O86" s="16"/>
      <c r="P86" s="16"/>
      <c r="Q86" s="16"/>
      <c r="R86" s="16"/>
      <c r="S86" s="16"/>
      <c r="T86" s="21" t="s">
        <v>28</v>
      </c>
    </row>
    <row r="87" spans="3:27" ht="12" customHeight="1" x14ac:dyDescent="0.25">
      <c r="D87" s="17" t="s">
        <v>171</v>
      </c>
      <c r="E87" s="18" t="s">
        <v>103</v>
      </c>
      <c r="F87" s="19" t="s">
        <v>125</v>
      </c>
      <c r="G87" s="19" t="s">
        <v>172</v>
      </c>
      <c r="H87" s="20">
        <f t="shared" si="3"/>
        <v>0</v>
      </c>
      <c r="I87" s="24"/>
      <c r="J87" s="24"/>
      <c r="K87" s="24"/>
      <c r="L87" s="24"/>
      <c r="N87" s="16"/>
      <c r="O87" s="16"/>
      <c r="P87" s="16"/>
      <c r="Q87" s="16"/>
      <c r="R87" s="16"/>
      <c r="S87" s="16"/>
      <c r="T87" s="21" t="s">
        <v>28</v>
      </c>
    </row>
    <row r="88" spans="3:27" ht="12" customHeight="1" x14ac:dyDescent="0.25">
      <c r="D88" s="17" t="s">
        <v>173</v>
      </c>
      <c r="E88" s="18" t="s">
        <v>106</v>
      </c>
      <c r="F88" s="19" t="s">
        <v>125</v>
      </c>
      <c r="G88" s="19" t="s">
        <v>174</v>
      </c>
      <c r="H88" s="20">
        <f t="shared" si="3"/>
        <v>0</v>
      </c>
      <c r="I88" s="24"/>
      <c r="J88" s="24"/>
      <c r="K88" s="24"/>
      <c r="L88" s="24"/>
      <c r="N88" s="16"/>
      <c r="O88" s="16"/>
      <c r="P88" s="16"/>
      <c r="Q88" s="16"/>
      <c r="R88" s="16"/>
      <c r="S88" s="16"/>
      <c r="T88" s="21" t="s">
        <v>28</v>
      </c>
    </row>
    <row r="89" spans="3:27" ht="12" customHeight="1" x14ac:dyDescent="0.25">
      <c r="D89" s="17" t="s">
        <v>175</v>
      </c>
      <c r="E89" s="18" t="s">
        <v>109</v>
      </c>
      <c r="F89" s="19" t="s">
        <v>125</v>
      </c>
      <c r="G89" s="19" t="s">
        <v>176</v>
      </c>
      <c r="H89" s="20">
        <f t="shared" si="3"/>
        <v>0.36239784946236558</v>
      </c>
      <c r="I89" s="24">
        <f>I49/744</f>
        <v>5.8708333333333335E-2</v>
      </c>
      <c r="J89" s="24">
        <f>J49/744</f>
        <v>0.15290322580645163</v>
      </c>
      <c r="K89" s="24">
        <f>K49/744</f>
        <v>0.15038709677419357</v>
      </c>
      <c r="L89" s="24">
        <f>L49/744</f>
        <v>3.9919354838709674E-4</v>
      </c>
      <c r="N89" s="16"/>
      <c r="O89" s="16"/>
      <c r="P89" s="16"/>
      <c r="Q89" s="16"/>
      <c r="R89" s="16"/>
      <c r="S89" s="16"/>
      <c r="T89" s="21" t="s">
        <v>28</v>
      </c>
    </row>
    <row r="90" spans="3:27" ht="12" customHeight="1" x14ac:dyDescent="0.25">
      <c r="D90" s="44" t="s">
        <v>177</v>
      </c>
      <c r="E90" s="48" t="s">
        <v>178</v>
      </c>
      <c r="F90" s="56" t="s">
        <v>125</v>
      </c>
      <c r="G90" s="56" t="s">
        <v>179</v>
      </c>
      <c r="H90" s="20">
        <f t="shared" si="3"/>
        <v>0</v>
      </c>
      <c r="I90" s="24"/>
      <c r="J90" s="24"/>
      <c r="K90" s="24"/>
      <c r="L90" s="24"/>
      <c r="N90" s="16"/>
      <c r="O90" s="16"/>
      <c r="P90" s="16"/>
      <c r="Q90" s="16"/>
      <c r="R90" s="16"/>
      <c r="S90" s="16"/>
      <c r="T90" s="21" t="s">
        <v>28</v>
      </c>
    </row>
    <row r="91" spans="3:27" ht="12" customHeight="1" x14ac:dyDescent="0.25">
      <c r="D91" s="17" t="s">
        <v>180</v>
      </c>
      <c r="E91" s="18" t="s">
        <v>115</v>
      </c>
      <c r="F91" s="19" t="s">
        <v>125</v>
      </c>
      <c r="G91" s="19" t="s">
        <v>181</v>
      </c>
      <c r="H91" s="20">
        <f t="shared" si="3"/>
        <v>0.26779838709677417</v>
      </c>
      <c r="I91" s="24"/>
      <c r="J91" s="24">
        <f>J51/744</f>
        <v>5.8532258064516132E-2</v>
      </c>
      <c r="K91" s="24">
        <f>K51/744</f>
        <v>0.13743951612903224</v>
      </c>
      <c r="L91" s="24">
        <f>L51/744</f>
        <v>7.1826612903225812E-2</v>
      </c>
      <c r="N91" s="16"/>
      <c r="O91" s="16"/>
      <c r="P91" s="16"/>
      <c r="Q91" s="16"/>
      <c r="R91" s="16"/>
      <c r="S91" s="16"/>
      <c r="T91" s="21" t="s">
        <v>28</v>
      </c>
    </row>
    <row r="92" spans="3:27" ht="24" customHeight="1" x14ac:dyDescent="0.25">
      <c r="D92" s="17" t="s">
        <v>182</v>
      </c>
      <c r="E92" s="18" t="s">
        <v>118</v>
      </c>
      <c r="F92" s="19" t="s">
        <v>125</v>
      </c>
      <c r="G92" s="19" t="s">
        <v>183</v>
      </c>
      <c r="H92" s="20">
        <f t="shared" si="3"/>
        <v>9.4599462365591455E-2</v>
      </c>
      <c r="I92" s="20">
        <f>I89-I91</f>
        <v>5.8708333333333335E-2</v>
      </c>
      <c r="J92" s="20">
        <f>J89-J91</f>
        <v>9.4370967741935499E-2</v>
      </c>
      <c r="K92" s="20">
        <f>K89-K91</f>
        <v>1.2947580645161327E-2</v>
      </c>
      <c r="L92" s="20">
        <f>L89-L91</f>
        <v>-7.142741935483872E-2</v>
      </c>
      <c r="N92" s="16"/>
      <c r="O92" s="16"/>
      <c r="P92" s="16"/>
      <c r="Q92" s="16"/>
      <c r="R92" s="16"/>
      <c r="S92" s="16"/>
      <c r="T92" s="21" t="s">
        <v>28</v>
      </c>
    </row>
    <row r="93" spans="3:27" ht="12" customHeight="1" x14ac:dyDescent="0.25">
      <c r="D93" s="17" t="s">
        <v>184</v>
      </c>
      <c r="E93" s="18" t="s">
        <v>121</v>
      </c>
      <c r="F93" s="19" t="s">
        <v>125</v>
      </c>
      <c r="G93" s="19" t="s">
        <v>185</v>
      </c>
      <c r="H93" s="20">
        <f t="shared" si="3"/>
        <v>0</v>
      </c>
      <c r="I93" s="20">
        <f>SUM(I55,I69,I74)-SUM(I75,I86:I89)</f>
        <v>0</v>
      </c>
      <c r="J93" s="20">
        <f>SUM(J55,J69,J74)-SUM(J75,J86:J89)</f>
        <v>0</v>
      </c>
      <c r="K93" s="20">
        <f>SUM(K55,K69,K74)-SUM(K75,K86:K89)</f>
        <v>0</v>
      </c>
      <c r="L93" s="20">
        <f>SUM(L55,L69,L74)-SUM(L75,L86:L89)</f>
        <v>0</v>
      </c>
      <c r="N93" s="16"/>
      <c r="O93" s="16"/>
      <c r="P93" s="16"/>
      <c r="Q93" s="16"/>
      <c r="R93" s="16"/>
      <c r="S93" s="16"/>
      <c r="T93" s="21" t="s">
        <v>28</v>
      </c>
    </row>
    <row r="94" spans="3:27" ht="18" customHeight="1" x14ac:dyDescent="0.25">
      <c r="D94" s="64" t="s">
        <v>186</v>
      </c>
      <c r="E94" s="65"/>
      <c r="F94" s="65"/>
      <c r="G94" s="13"/>
      <c r="H94" s="14"/>
      <c r="I94" s="14"/>
      <c r="J94" s="14"/>
      <c r="K94" s="14"/>
      <c r="L94" s="15"/>
      <c r="N94" s="16"/>
      <c r="O94" s="16"/>
      <c r="P94" s="16"/>
      <c r="Q94" s="16"/>
      <c r="R94" s="16"/>
      <c r="S94" s="16"/>
      <c r="T94" s="16"/>
    </row>
    <row r="95" spans="3:27" ht="12" customHeight="1" x14ac:dyDescent="0.25">
      <c r="D95" s="17" t="s">
        <v>187</v>
      </c>
      <c r="E95" s="18" t="s">
        <v>188</v>
      </c>
      <c r="F95" s="19" t="s">
        <v>125</v>
      </c>
      <c r="G95" s="19" t="s">
        <v>189</v>
      </c>
      <c r="H95" s="20">
        <f>SUM(I95:L95)</f>
        <v>0</v>
      </c>
      <c r="I95" s="24"/>
      <c r="J95" s="24"/>
      <c r="K95" s="24"/>
      <c r="L95" s="24"/>
      <c r="N95" s="16"/>
      <c r="O95" s="16"/>
      <c r="P95" s="16"/>
      <c r="Q95" s="16"/>
      <c r="R95" s="16"/>
      <c r="S95" s="16"/>
      <c r="T95" s="21" t="s">
        <v>28</v>
      </c>
    </row>
    <row r="96" spans="3:27" ht="12" customHeight="1" x14ac:dyDescent="0.25">
      <c r="D96" s="17" t="s">
        <v>190</v>
      </c>
      <c r="E96" s="18" t="s">
        <v>191</v>
      </c>
      <c r="F96" s="19" t="s">
        <v>125</v>
      </c>
      <c r="G96" s="19" t="s">
        <v>192</v>
      </c>
      <c r="H96" s="20">
        <f>SUM(I96:L96)</f>
        <v>61.722999999999999</v>
      </c>
      <c r="I96" s="24"/>
      <c r="J96" s="24">
        <v>61.722999999999999</v>
      </c>
      <c r="K96" s="24"/>
      <c r="L96" s="24"/>
      <c r="N96" s="16"/>
      <c r="O96" s="16"/>
      <c r="P96" s="16"/>
      <c r="Q96" s="16"/>
      <c r="R96" s="16"/>
      <c r="S96" s="16"/>
      <c r="T96" s="21" t="s">
        <v>28</v>
      </c>
    </row>
    <row r="97" spans="3:27" s="2" customFormat="1" ht="12" customHeight="1" x14ac:dyDescent="0.25">
      <c r="C97" s="1"/>
      <c r="D97" s="17" t="s">
        <v>193</v>
      </c>
      <c r="E97" s="18" t="s">
        <v>194</v>
      </c>
      <c r="F97" s="19" t="s">
        <v>125</v>
      </c>
      <c r="G97" s="19" t="s">
        <v>195</v>
      </c>
      <c r="H97" s="20">
        <f>SUM(I97:L97)</f>
        <v>0</v>
      </c>
      <c r="I97" s="24"/>
      <c r="J97" s="24"/>
      <c r="K97" s="24"/>
      <c r="L97" s="24"/>
      <c r="M97" s="1"/>
      <c r="N97" s="16"/>
      <c r="O97" s="16"/>
      <c r="P97" s="16"/>
      <c r="Q97" s="16"/>
      <c r="R97" s="16"/>
      <c r="S97" s="16"/>
      <c r="T97" s="21" t="s">
        <v>28</v>
      </c>
      <c r="V97" s="58"/>
      <c r="W97" s="58"/>
      <c r="X97" s="58"/>
      <c r="Y97" s="58"/>
      <c r="Z97" s="58"/>
      <c r="AA97" s="58"/>
    </row>
    <row r="98" spans="3:27" s="2" customFormat="1" ht="18" customHeight="1" x14ac:dyDescent="0.25">
      <c r="C98" s="1"/>
      <c r="D98" s="64" t="s">
        <v>196</v>
      </c>
      <c r="E98" s="65"/>
      <c r="F98" s="65"/>
      <c r="G98" s="13"/>
      <c r="H98" s="14"/>
      <c r="I98" s="14"/>
      <c r="J98" s="14"/>
      <c r="K98" s="14"/>
      <c r="L98" s="15"/>
      <c r="M98" s="1"/>
      <c r="N98" s="16"/>
      <c r="O98" s="16"/>
      <c r="P98" s="16"/>
      <c r="Q98" s="16"/>
      <c r="R98" s="16"/>
      <c r="S98" s="16"/>
      <c r="T98" s="16"/>
      <c r="V98" s="58"/>
      <c r="W98" s="58"/>
      <c r="X98" s="58"/>
      <c r="Y98" s="58"/>
      <c r="Z98" s="58"/>
      <c r="AA98" s="58"/>
    </row>
    <row r="99" spans="3:27" s="2" customFormat="1" ht="12" customHeight="1" x14ac:dyDescent="0.25">
      <c r="C99" s="1"/>
      <c r="D99" s="17" t="s">
        <v>197</v>
      </c>
      <c r="E99" s="18" t="s">
        <v>198</v>
      </c>
      <c r="F99" s="19" t="s">
        <v>27</v>
      </c>
      <c r="G99" s="19" t="s">
        <v>199</v>
      </c>
      <c r="H99" s="20">
        <f t="shared" ref="H99:H130" si="4">SUM(I99:L99)</f>
        <v>0</v>
      </c>
      <c r="I99" s="20">
        <f>SUM(I100,I101)</f>
        <v>0</v>
      </c>
      <c r="J99" s="20">
        <f>SUM(J100,J101)</f>
        <v>0</v>
      </c>
      <c r="K99" s="20">
        <f>SUM(K100,K101)</f>
        <v>0</v>
      </c>
      <c r="L99" s="20">
        <f>SUM(L100,L101)</f>
        <v>0</v>
      </c>
      <c r="M99" s="1"/>
      <c r="N99" s="16"/>
      <c r="O99" s="16"/>
      <c r="P99" s="16"/>
      <c r="Q99" s="16"/>
      <c r="R99" s="16"/>
      <c r="S99" s="16"/>
      <c r="T99" s="21" t="s">
        <v>28</v>
      </c>
      <c r="V99" s="58"/>
      <c r="W99" s="58"/>
      <c r="X99" s="58"/>
      <c r="Y99" s="58"/>
      <c r="Z99" s="58"/>
      <c r="AA99" s="58"/>
    </row>
    <row r="100" spans="3:27" s="2" customFormat="1" ht="12" customHeight="1" x14ac:dyDescent="0.25">
      <c r="C100" s="1"/>
      <c r="D100" s="44" t="s">
        <v>200</v>
      </c>
      <c r="E100" s="48" t="s">
        <v>201</v>
      </c>
      <c r="F100" s="56" t="s">
        <v>27</v>
      </c>
      <c r="G100" s="56" t="s">
        <v>202</v>
      </c>
      <c r="H100" s="20">
        <f t="shared" si="4"/>
        <v>0</v>
      </c>
      <c r="I100" s="24"/>
      <c r="J100" s="24"/>
      <c r="K100" s="24"/>
      <c r="L100" s="24"/>
      <c r="M100" s="1"/>
      <c r="N100" s="16"/>
      <c r="O100" s="16"/>
      <c r="P100" s="16"/>
      <c r="Q100" s="16"/>
      <c r="R100" s="16"/>
      <c r="S100" s="16"/>
      <c r="T100" s="21" t="s">
        <v>28</v>
      </c>
      <c r="V100" s="58"/>
      <c r="W100" s="58"/>
      <c r="X100" s="58"/>
      <c r="Y100" s="58"/>
      <c r="Z100" s="58"/>
      <c r="AA100" s="58"/>
    </row>
    <row r="101" spans="3:27" s="2" customFormat="1" ht="12" customHeight="1" x14ac:dyDescent="0.25">
      <c r="C101" s="1"/>
      <c r="D101" s="44" t="s">
        <v>203</v>
      </c>
      <c r="E101" s="48" t="s">
        <v>204</v>
      </c>
      <c r="F101" s="56" t="s">
        <v>27</v>
      </c>
      <c r="G101" s="56" t="s">
        <v>205</v>
      </c>
      <c r="H101" s="20">
        <f t="shared" si="4"/>
        <v>0</v>
      </c>
      <c r="I101" s="20">
        <f>I104</f>
        <v>0</v>
      </c>
      <c r="J101" s="20">
        <f>J104</f>
        <v>0</v>
      </c>
      <c r="K101" s="20">
        <f>K104</f>
        <v>0</v>
      </c>
      <c r="L101" s="20">
        <f>L104</f>
        <v>0</v>
      </c>
      <c r="M101" s="1"/>
      <c r="N101" s="16"/>
      <c r="O101" s="16"/>
      <c r="P101" s="16"/>
      <c r="Q101" s="16"/>
      <c r="R101" s="16"/>
      <c r="S101" s="16"/>
      <c r="T101" s="21" t="s">
        <v>28</v>
      </c>
      <c r="V101" s="58"/>
      <c r="W101" s="58"/>
      <c r="X101" s="58"/>
      <c r="Y101" s="58"/>
      <c r="Z101" s="58"/>
      <c r="AA101" s="58"/>
    </row>
    <row r="102" spans="3:27" s="2" customFormat="1" ht="12" customHeight="1" x14ac:dyDescent="0.25">
      <c r="C102" s="1"/>
      <c r="D102" s="44" t="s">
        <v>206</v>
      </c>
      <c r="E102" s="49" t="s">
        <v>207</v>
      </c>
      <c r="F102" s="56" t="s">
        <v>125</v>
      </c>
      <c r="G102" s="56" t="s">
        <v>208</v>
      </c>
      <c r="H102" s="20">
        <f t="shared" si="4"/>
        <v>0</v>
      </c>
      <c r="I102" s="24"/>
      <c r="J102" s="24"/>
      <c r="K102" s="24"/>
      <c r="L102" s="24"/>
      <c r="M102" s="1"/>
      <c r="N102" s="16"/>
      <c r="O102" s="16"/>
      <c r="P102" s="16"/>
      <c r="Q102" s="16"/>
      <c r="R102" s="16"/>
      <c r="S102" s="16"/>
      <c r="T102" s="21" t="s">
        <v>28</v>
      </c>
      <c r="V102" s="58"/>
      <c r="W102" s="58"/>
      <c r="X102" s="58"/>
      <c r="Y102" s="58"/>
      <c r="Z102" s="58"/>
      <c r="AA102" s="58"/>
    </row>
    <row r="103" spans="3:27" s="2" customFormat="1" ht="12" customHeight="1" x14ac:dyDescent="0.25">
      <c r="C103" s="1"/>
      <c r="D103" s="44" t="s">
        <v>209</v>
      </c>
      <c r="E103" s="50" t="s">
        <v>210</v>
      </c>
      <c r="F103" s="56" t="s">
        <v>125</v>
      </c>
      <c r="G103" s="56" t="s">
        <v>211</v>
      </c>
      <c r="H103" s="20">
        <f t="shared" si="4"/>
        <v>0</v>
      </c>
      <c r="I103" s="24"/>
      <c r="J103" s="24"/>
      <c r="K103" s="24"/>
      <c r="L103" s="24"/>
      <c r="M103" s="1"/>
      <c r="N103" s="16"/>
      <c r="O103" s="16"/>
      <c r="P103" s="16"/>
      <c r="Q103" s="16"/>
      <c r="R103" s="16"/>
      <c r="S103" s="16"/>
      <c r="T103" s="21" t="s">
        <v>28</v>
      </c>
      <c r="V103" s="58"/>
      <c r="W103" s="58"/>
      <c r="X103" s="58"/>
      <c r="Y103" s="58"/>
      <c r="Z103" s="58"/>
      <c r="AA103" s="58"/>
    </row>
    <row r="104" spans="3:27" s="2" customFormat="1" ht="12" customHeight="1" x14ac:dyDescent="0.25">
      <c r="C104" s="1"/>
      <c r="D104" s="44" t="s">
        <v>212</v>
      </c>
      <c r="E104" s="49" t="s">
        <v>213</v>
      </c>
      <c r="F104" s="56" t="s">
        <v>27</v>
      </c>
      <c r="G104" s="56" t="s">
        <v>214</v>
      </c>
      <c r="H104" s="20">
        <f t="shared" si="4"/>
        <v>0</v>
      </c>
      <c r="I104" s="24"/>
      <c r="J104" s="24"/>
      <c r="K104" s="24"/>
      <c r="L104" s="24"/>
      <c r="M104" s="1"/>
      <c r="N104" s="16"/>
      <c r="O104" s="16"/>
      <c r="P104" s="16"/>
      <c r="Q104" s="16"/>
      <c r="R104" s="16"/>
      <c r="S104" s="16"/>
      <c r="T104" s="21" t="s">
        <v>28</v>
      </c>
      <c r="V104" s="58"/>
      <c r="W104" s="58"/>
      <c r="X104" s="58"/>
      <c r="Y104" s="58"/>
      <c r="Z104" s="58"/>
      <c r="AA104" s="58"/>
    </row>
    <row r="105" spans="3:27" s="2" customFormat="1" ht="12" customHeight="1" x14ac:dyDescent="0.25">
      <c r="C105" s="1"/>
      <c r="D105" s="17" t="s">
        <v>215</v>
      </c>
      <c r="E105" s="18" t="s">
        <v>216</v>
      </c>
      <c r="F105" s="19" t="s">
        <v>27</v>
      </c>
      <c r="G105" s="19" t="s">
        <v>217</v>
      </c>
      <c r="H105" s="20">
        <f t="shared" si="4"/>
        <v>0</v>
      </c>
      <c r="I105" s="20">
        <f>SUM(I106,I122)</f>
        <v>0</v>
      </c>
      <c r="J105" s="20">
        <f>SUM(J106,J122)</f>
        <v>0</v>
      </c>
      <c r="K105" s="20">
        <f>SUM(K106,K122)</f>
        <v>0</v>
      </c>
      <c r="L105" s="20">
        <f>SUM(L106,L122)</f>
        <v>0</v>
      </c>
      <c r="M105" s="1"/>
      <c r="N105" s="16"/>
      <c r="O105" s="16"/>
      <c r="P105" s="16"/>
      <c r="Q105" s="16"/>
      <c r="R105" s="16"/>
      <c r="S105" s="16"/>
      <c r="T105" s="21" t="s">
        <v>28</v>
      </c>
      <c r="V105" s="58"/>
      <c r="W105" s="58"/>
      <c r="X105" s="58"/>
      <c r="Y105" s="58"/>
      <c r="Z105" s="58"/>
      <c r="AA105" s="58"/>
    </row>
    <row r="106" spans="3:27" s="2" customFormat="1" ht="12" customHeight="1" x14ac:dyDescent="0.25">
      <c r="C106" s="1"/>
      <c r="D106" s="44" t="s">
        <v>218</v>
      </c>
      <c r="E106" s="48" t="s">
        <v>219</v>
      </c>
      <c r="F106" s="56" t="s">
        <v>27</v>
      </c>
      <c r="G106" s="56" t="s">
        <v>220</v>
      </c>
      <c r="H106" s="20">
        <f t="shared" si="4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M106" s="1"/>
      <c r="N106" s="16"/>
      <c r="O106" s="16"/>
      <c r="P106" s="16"/>
      <c r="Q106" s="16"/>
      <c r="R106" s="16"/>
      <c r="S106" s="16"/>
      <c r="T106" s="21" t="s">
        <v>28</v>
      </c>
      <c r="V106" s="58"/>
      <c r="W106" s="58"/>
      <c r="X106" s="58"/>
      <c r="Y106" s="58"/>
      <c r="Z106" s="58"/>
      <c r="AA106" s="58"/>
    </row>
    <row r="107" spans="3:27" s="2" customFormat="1" ht="12" customHeight="1" x14ac:dyDescent="0.25">
      <c r="C107" s="1"/>
      <c r="D107" s="44" t="s">
        <v>221</v>
      </c>
      <c r="E107" s="49" t="s">
        <v>222</v>
      </c>
      <c r="F107" s="56" t="s">
        <v>27</v>
      </c>
      <c r="G107" s="56" t="s">
        <v>223</v>
      </c>
      <c r="H107" s="20">
        <f t="shared" si="4"/>
        <v>0</v>
      </c>
      <c r="I107" s="24"/>
      <c r="J107" s="24"/>
      <c r="K107" s="24"/>
      <c r="L107" s="24"/>
      <c r="M107" s="1"/>
      <c r="N107" s="16"/>
      <c r="O107" s="16"/>
      <c r="P107" s="16"/>
      <c r="Q107" s="16"/>
      <c r="R107" s="16"/>
      <c r="S107" s="16"/>
      <c r="T107" s="21" t="s">
        <v>28</v>
      </c>
      <c r="V107" s="58"/>
      <c r="W107" s="58"/>
      <c r="X107" s="58"/>
      <c r="Y107" s="58"/>
      <c r="Z107" s="58"/>
      <c r="AA107" s="58"/>
    </row>
    <row r="108" spans="3:27" s="2" customFormat="1" ht="12" customHeight="1" x14ac:dyDescent="0.25">
      <c r="C108" s="1"/>
      <c r="D108" s="44" t="s">
        <v>224</v>
      </c>
      <c r="E108" s="49" t="s">
        <v>225</v>
      </c>
      <c r="F108" s="56" t="s">
        <v>27</v>
      </c>
      <c r="G108" s="56" t="s">
        <v>226</v>
      </c>
      <c r="H108" s="20">
        <f t="shared" si="4"/>
        <v>0</v>
      </c>
      <c r="I108" s="20">
        <f>SUM(I109,I112,I115,I118:I121)</f>
        <v>0</v>
      </c>
      <c r="J108" s="20">
        <f>SUM(J109,J112,J115,J118:J121)</f>
        <v>0</v>
      </c>
      <c r="K108" s="20">
        <f>SUM(K109,K112,K115,K118:K121)</f>
        <v>0</v>
      </c>
      <c r="L108" s="20">
        <f>SUM(L109,L112,L115,L118:L121)</f>
        <v>0</v>
      </c>
      <c r="M108" s="1"/>
      <c r="N108" s="16"/>
      <c r="O108" s="16"/>
      <c r="P108" s="16"/>
      <c r="Q108" s="16"/>
      <c r="R108" s="16"/>
      <c r="S108" s="16"/>
      <c r="T108" s="21" t="s">
        <v>28</v>
      </c>
      <c r="V108" s="58"/>
      <c r="W108" s="58"/>
      <c r="X108" s="58"/>
      <c r="Y108" s="58"/>
      <c r="Z108" s="58"/>
      <c r="AA108" s="58"/>
    </row>
    <row r="109" spans="3:27" s="2" customFormat="1" ht="36" customHeight="1" x14ac:dyDescent="0.25">
      <c r="C109" s="1"/>
      <c r="D109" s="44" t="s">
        <v>227</v>
      </c>
      <c r="E109" s="50" t="s">
        <v>228</v>
      </c>
      <c r="F109" s="56" t="s">
        <v>27</v>
      </c>
      <c r="G109" s="56" t="s">
        <v>229</v>
      </c>
      <c r="H109" s="20">
        <f t="shared" si="4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M109" s="1"/>
      <c r="N109" s="16"/>
      <c r="O109" s="16"/>
      <c r="P109" s="16"/>
      <c r="Q109" s="16"/>
      <c r="R109" s="16"/>
      <c r="S109" s="16"/>
      <c r="T109" s="21" t="s">
        <v>28</v>
      </c>
      <c r="V109" s="58"/>
      <c r="W109" s="58"/>
      <c r="X109" s="58"/>
      <c r="Y109" s="58"/>
      <c r="Z109" s="58"/>
      <c r="AA109" s="58"/>
    </row>
    <row r="110" spans="3:27" s="2" customFormat="1" ht="12" customHeight="1" x14ac:dyDescent="0.25">
      <c r="C110" s="1"/>
      <c r="D110" s="44" t="s">
        <v>230</v>
      </c>
      <c r="E110" s="51" t="s">
        <v>231</v>
      </c>
      <c r="F110" s="56" t="s">
        <v>27</v>
      </c>
      <c r="G110" s="56" t="s">
        <v>232</v>
      </c>
      <c r="H110" s="20">
        <f t="shared" si="4"/>
        <v>0</v>
      </c>
      <c r="I110" s="24"/>
      <c r="J110" s="24"/>
      <c r="K110" s="24"/>
      <c r="L110" s="24"/>
      <c r="M110" s="1"/>
      <c r="N110" s="16"/>
      <c r="O110" s="16"/>
      <c r="P110" s="16"/>
      <c r="Q110" s="16"/>
      <c r="R110" s="16"/>
      <c r="S110" s="16"/>
      <c r="T110" s="21" t="s">
        <v>28</v>
      </c>
      <c r="V110" s="58"/>
      <c r="W110" s="58"/>
      <c r="X110" s="58"/>
      <c r="Y110" s="58"/>
      <c r="Z110" s="58"/>
      <c r="AA110" s="58"/>
    </row>
    <row r="111" spans="3:27" s="2" customFormat="1" ht="12" customHeight="1" x14ac:dyDescent="0.25">
      <c r="C111" s="1"/>
      <c r="D111" s="44" t="s">
        <v>233</v>
      </c>
      <c r="E111" s="51" t="s">
        <v>234</v>
      </c>
      <c r="F111" s="56" t="s">
        <v>27</v>
      </c>
      <c r="G111" s="56" t="s">
        <v>235</v>
      </c>
      <c r="H111" s="20">
        <f t="shared" si="4"/>
        <v>0</v>
      </c>
      <c r="I111" s="24"/>
      <c r="J111" s="24"/>
      <c r="K111" s="24"/>
      <c r="L111" s="24"/>
      <c r="M111" s="1"/>
      <c r="N111" s="16"/>
      <c r="O111" s="16"/>
      <c r="P111" s="16"/>
      <c r="Q111" s="16"/>
      <c r="R111" s="16"/>
      <c r="S111" s="16"/>
      <c r="T111" s="21" t="s">
        <v>28</v>
      </c>
      <c r="V111" s="58"/>
      <c r="W111" s="58"/>
      <c r="X111" s="58"/>
      <c r="Y111" s="58"/>
      <c r="Z111" s="58"/>
      <c r="AA111" s="58"/>
    </row>
    <row r="112" spans="3:27" s="2" customFormat="1" ht="36" customHeight="1" x14ac:dyDescent="0.25">
      <c r="C112" s="1"/>
      <c r="D112" s="44" t="s">
        <v>236</v>
      </c>
      <c r="E112" s="50" t="s">
        <v>237</v>
      </c>
      <c r="F112" s="56" t="s">
        <v>27</v>
      </c>
      <c r="G112" s="56" t="s">
        <v>238</v>
      </c>
      <c r="H112" s="20">
        <f t="shared" si="4"/>
        <v>0</v>
      </c>
      <c r="I112" s="20">
        <f>SUM(I113:I114)</f>
        <v>0</v>
      </c>
      <c r="J112" s="20">
        <f>SUM(J113:J114)</f>
        <v>0</v>
      </c>
      <c r="K112" s="20">
        <f>SUM(K113:K114)</f>
        <v>0</v>
      </c>
      <c r="L112" s="20">
        <f>SUM(L113:L114)</f>
        <v>0</v>
      </c>
      <c r="M112" s="1"/>
      <c r="N112" s="16"/>
      <c r="O112" s="16"/>
      <c r="P112" s="16"/>
      <c r="Q112" s="16"/>
      <c r="R112" s="16"/>
      <c r="S112" s="16"/>
      <c r="T112" s="21" t="s">
        <v>28</v>
      </c>
      <c r="V112" s="58"/>
      <c r="W112" s="58"/>
      <c r="X112" s="58"/>
      <c r="Y112" s="58"/>
      <c r="Z112" s="58"/>
      <c r="AA112" s="58"/>
    </row>
    <row r="113" spans="3:27" s="2" customFormat="1" ht="12" customHeight="1" x14ac:dyDescent="0.25">
      <c r="C113" s="1"/>
      <c r="D113" s="44" t="s">
        <v>239</v>
      </c>
      <c r="E113" s="51" t="s">
        <v>231</v>
      </c>
      <c r="F113" s="56" t="s">
        <v>27</v>
      </c>
      <c r="G113" s="56" t="s">
        <v>240</v>
      </c>
      <c r="H113" s="20">
        <f t="shared" si="4"/>
        <v>0</v>
      </c>
      <c r="I113" s="24"/>
      <c r="J113" s="24"/>
      <c r="K113" s="24"/>
      <c r="L113" s="24"/>
      <c r="M113" s="1"/>
      <c r="N113" s="16"/>
      <c r="O113" s="16"/>
      <c r="P113" s="16"/>
      <c r="Q113" s="16"/>
      <c r="R113" s="16"/>
      <c r="S113" s="16"/>
      <c r="T113" s="21" t="s">
        <v>28</v>
      </c>
      <c r="V113" s="58"/>
      <c r="W113" s="58"/>
      <c r="X113" s="58"/>
      <c r="Y113" s="58"/>
      <c r="Z113" s="58"/>
      <c r="AA113" s="58"/>
    </row>
    <row r="114" spans="3:27" s="2" customFormat="1" ht="12" customHeight="1" x14ac:dyDescent="0.25">
      <c r="C114" s="1"/>
      <c r="D114" s="44" t="s">
        <v>241</v>
      </c>
      <c r="E114" s="51" t="s">
        <v>234</v>
      </c>
      <c r="F114" s="56" t="s">
        <v>27</v>
      </c>
      <c r="G114" s="56" t="s">
        <v>242</v>
      </c>
      <c r="H114" s="20">
        <f t="shared" si="4"/>
        <v>0</v>
      </c>
      <c r="I114" s="24"/>
      <c r="J114" s="24"/>
      <c r="K114" s="24"/>
      <c r="L114" s="24"/>
      <c r="M114" s="1"/>
      <c r="N114" s="16"/>
      <c r="O114" s="16"/>
      <c r="P114" s="16"/>
      <c r="Q114" s="16"/>
      <c r="R114" s="16"/>
      <c r="S114" s="16"/>
      <c r="T114" s="21" t="s">
        <v>28</v>
      </c>
      <c r="V114" s="58"/>
      <c r="W114" s="58"/>
      <c r="X114" s="58"/>
      <c r="Y114" s="58"/>
      <c r="Z114" s="58"/>
      <c r="AA114" s="58"/>
    </row>
    <row r="115" spans="3:27" s="2" customFormat="1" ht="24" customHeight="1" x14ac:dyDescent="0.25">
      <c r="C115" s="1"/>
      <c r="D115" s="44" t="s">
        <v>243</v>
      </c>
      <c r="E115" s="50" t="s">
        <v>244</v>
      </c>
      <c r="F115" s="56" t="s">
        <v>27</v>
      </c>
      <c r="G115" s="56" t="s">
        <v>245</v>
      </c>
      <c r="H115" s="20">
        <f t="shared" si="4"/>
        <v>0</v>
      </c>
      <c r="I115" s="20">
        <f>SUM(I116:I117)</f>
        <v>0</v>
      </c>
      <c r="J115" s="20">
        <f>SUM(J116:J117)</f>
        <v>0</v>
      </c>
      <c r="K115" s="20">
        <f>SUM(K116:K117)</f>
        <v>0</v>
      </c>
      <c r="L115" s="20">
        <f>SUM(L116:L117)</f>
        <v>0</v>
      </c>
      <c r="M115" s="1"/>
      <c r="N115" s="16"/>
      <c r="O115" s="16"/>
      <c r="P115" s="16"/>
      <c r="Q115" s="16"/>
      <c r="R115" s="16"/>
      <c r="S115" s="16"/>
      <c r="T115" s="21" t="s">
        <v>28</v>
      </c>
      <c r="V115" s="58"/>
      <c r="W115" s="58"/>
      <c r="X115" s="58"/>
      <c r="Y115" s="58"/>
      <c r="Z115" s="58"/>
      <c r="AA115" s="58"/>
    </row>
    <row r="116" spans="3:27" s="2" customFormat="1" ht="12" customHeight="1" x14ac:dyDescent="0.25">
      <c r="C116" s="1"/>
      <c r="D116" s="44" t="s">
        <v>246</v>
      </c>
      <c r="E116" s="51" t="s">
        <v>231</v>
      </c>
      <c r="F116" s="56" t="s">
        <v>27</v>
      </c>
      <c r="G116" s="56" t="s">
        <v>247</v>
      </c>
      <c r="H116" s="20">
        <f t="shared" si="4"/>
        <v>0</v>
      </c>
      <c r="I116" s="24"/>
      <c r="J116" s="24"/>
      <c r="K116" s="24"/>
      <c r="L116" s="24"/>
      <c r="M116" s="1"/>
      <c r="N116" s="16"/>
      <c r="O116" s="16"/>
      <c r="P116" s="16"/>
      <c r="Q116" s="16"/>
      <c r="R116" s="16"/>
      <c r="S116" s="16"/>
      <c r="T116" s="21" t="s">
        <v>28</v>
      </c>
      <c r="V116" s="58"/>
      <c r="W116" s="58"/>
      <c r="X116" s="58"/>
      <c r="Y116" s="58"/>
      <c r="Z116" s="58"/>
      <c r="AA116" s="58"/>
    </row>
    <row r="117" spans="3:27" s="2" customFormat="1" ht="12" customHeight="1" x14ac:dyDescent="0.25">
      <c r="C117" s="1"/>
      <c r="D117" s="44" t="s">
        <v>248</v>
      </c>
      <c r="E117" s="51" t="s">
        <v>234</v>
      </c>
      <c r="F117" s="56" t="s">
        <v>27</v>
      </c>
      <c r="G117" s="56" t="s">
        <v>249</v>
      </c>
      <c r="H117" s="20">
        <f t="shared" si="4"/>
        <v>0</v>
      </c>
      <c r="I117" s="24"/>
      <c r="J117" s="24"/>
      <c r="K117" s="24"/>
      <c r="L117" s="24"/>
      <c r="M117" s="1"/>
      <c r="N117" s="16"/>
      <c r="O117" s="16"/>
      <c r="P117" s="16"/>
      <c r="Q117" s="16"/>
      <c r="R117" s="16"/>
      <c r="S117" s="16"/>
      <c r="T117" s="21" t="s">
        <v>28</v>
      </c>
      <c r="V117" s="58"/>
      <c r="W117" s="58"/>
      <c r="X117" s="58"/>
      <c r="Y117" s="58"/>
      <c r="Z117" s="58"/>
      <c r="AA117" s="58"/>
    </row>
    <row r="118" spans="3:27" s="2" customFormat="1" ht="12" customHeight="1" x14ac:dyDescent="0.25">
      <c r="C118" s="1"/>
      <c r="D118" s="44" t="s">
        <v>250</v>
      </c>
      <c r="E118" s="50" t="s">
        <v>251</v>
      </c>
      <c r="F118" s="56" t="s">
        <v>27</v>
      </c>
      <c r="G118" s="56" t="s">
        <v>252</v>
      </c>
      <c r="H118" s="20">
        <f t="shared" si="4"/>
        <v>0</v>
      </c>
      <c r="I118" s="24"/>
      <c r="J118" s="24"/>
      <c r="K118" s="24"/>
      <c r="L118" s="24"/>
      <c r="M118" s="1"/>
      <c r="N118" s="16"/>
      <c r="O118" s="16"/>
      <c r="P118" s="16"/>
      <c r="Q118" s="16"/>
      <c r="R118" s="16"/>
      <c r="S118" s="16"/>
      <c r="T118" s="21" t="s">
        <v>28</v>
      </c>
      <c r="V118" s="58"/>
      <c r="W118" s="58"/>
      <c r="X118" s="58"/>
      <c r="Y118" s="58"/>
      <c r="Z118" s="58"/>
      <c r="AA118" s="58"/>
    </row>
    <row r="119" spans="3:27" s="2" customFormat="1" ht="12" customHeight="1" x14ac:dyDescent="0.25">
      <c r="C119" s="1"/>
      <c r="D119" s="44" t="s">
        <v>253</v>
      </c>
      <c r="E119" s="50" t="s">
        <v>254</v>
      </c>
      <c r="F119" s="56" t="s">
        <v>27</v>
      </c>
      <c r="G119" s="56" t="s">
        <v>255</v>
      </c>
      <c r="H119" s="20">
        <f t="shared" si="4"/>
        <v>0</v>
      </c>
      <c r="I119" s="24"/>
      <c r="J119" s="24"/>
      <c r="K119" s="24"/>
      <c r="L119" s="24"/>
      <c r="M119" s="1"/>
      <c r="N119" s="16"/>
      <c r="O119" s="16"/>
      <c r="P119" s="16"/>
      <c r="Q119" s="16"/>
      <c r="R119" s="16"/>
      <c r="S119" s="16"/>
      <c r="T119" s="21" t="s">
        <v>28</v>
      </c>
      <c r="V119" s="58"/>
      <c r="W119" s="58"/>
      <c r="X119" s="58"/>
      <c r="Y119" s="58"/>
      <c r="Z119" s="58"/>
      <c r="AA119" s="58"/>
    </row>
    <row r="120" spans="3:27" s="2" customFormat="1" ht="36" customHeight="1" x14ac:dyDescent="0.25">
      <c r="C120" s="1"/>
      <c r="D120" s="44" t="s">
        <v>256</v>
      </c>
      <c r="E120" s="50" t="s">
        <v>257</v>
      </c>
      <c r="F120" s="56" t="s">
        <v>27</v>
      </c>
      <c r="G120" s="56" t="s">
        <v>258</v>
      </c>
      <c r="H120" s="20">
        <f t="shared" si="4"/>
        <v>0</v>
      </c>
      <c r="I120" s="24"/>
      <c r="J120" s="24"/>
      <c r="K120" s="24"/>
      <c r="L120" s="24"/>
      <c r="M120" s="1"/>
      <c r="N120" s="16"/>
      <c r="O120" s="16"/>
      <c r="P120" s="16"/>
      <c r="Q120" s="16"/>
      <c r="R120" s="16"/>
      <c r="S120" s="16"/>
      <c r="T120" s="21" t="s">
        <v>28</v>
      </c>
      <c r="V120" s="58"/>
      <c r="W120" s="58"/>
      <c r="X120" s="58"/>
      <c r="Y120" s="58"/>
      <c r="Z120" s="58"/>
      <c r="AA120" s="58"/>
    </row>
    <row r="121" spans="3:27" s="2" customFormat="1" ht="24" customHeight="1" x14ac:dyDescent="0.25">
      <c r="C121" s="1"/>
      <c r="D121" s="44" t="s">
        <v>259</v>
      </c>
      <c r="E121" s="50" t="s">
        <v>260</v>
      </c>
      <c r="F121" s="56" t="s">
        <v>27</v>
      </c>
      <c r="G121" s="56" t="s">
        <v>261</v>
      </c>
      <c r="H121" s="20">
        <f t="shared" si="4"/>
        <v>0</v>
      </c>
      <c r="I121" s="24"/>
      <c r="J121" s="24"/>
      <c r="K121" s="24"/>
      <c r="L121" s="24"/>
      <c r="M121" s="1"/>
      <c r="N121" s="16"/>
      <c r="O121" s="16"/>
      <c r="P121" s="16"/>
      <c r="Q121" s="16"/>
      <c r="R121" s="16"/>
      <c r="S121" s="16"/>
      <c r="T121" s="21" t="s">
        <v>28</v>
      </c>
      <c r="V121" s="58"/>
      <c r="W121" s="58"/>
      <c r="X121" s="58"/>
      <c r="Y121" s="58"/>
      <c r="Z121" s="58"/>
      <c r="AA121" s="58"/>
    </row>
    <row r="122" spans="3:27" s="2" customFormat="1" ht="12" customHeight="1" x14ac:dyDescent="0.25">
      <c r="C122" s="1"/>
      <c r="D122" s="44" t="s">
        <v>262</v>
      </c>
      <c r="E122" s="48" t="s">
        <v>263</v>
      </c>
      <c r="F122" s="56" t="s">
        <v>27</v>
      </c>
      <c r="G122" s="56" t="s">
        <v>264</v>
      </c>
      <c r="H122" s="20">
        <f t="shared" si="4"/>
        <v>0</v>
      </c>
      <c r="I122" s="20">
        <f>I125</f>
        <v>0</v>
      </c>
      <c r="J122" s="20">
        <f>J125</f>
        <v>0</v>
      </c>
      <c r="K122" s="20">
        <f>K125</f>
        <v>0</v>
      </c>
      <c r="L122" s="20">
        <f>L125</f>
        <v>0</v>
      </c>
      <c r="M122" s="1"/>
      <c r="N122" s="16"/>
      <c r="O122" s="16"/>
      <c r="P122" s="16"/>
      <c r="Q122" s="16"/>
      <c r="R122" s="16"/>
      <c r="S122" s="16"/>
      <c r="T122" s="21" t="s">
        <v>28</v>
      </c>
      <c r="V122" s="58"/>
      <c r="W122" s="58"/>
      <c r="X122" s="58"/>
      <c r="Y122" s="58"/>
      <c r="Z122" s="58"/>
      <c r="AA122" s="58"/>
    </row>
    <row r="123" spans="3:27" s="2" customFormat="1" ht="12" customHeight="1" x14ac:dyDescent="0.25">
      <c r="C123" s="1"/>
      <c r="D123" s="44" t="s">
        <v>265</v>
      </c>
      <c r="E123" s="49" t="s">
        <v>207</v>
      </c>
      <c r="F123" s="56" t="s">
        <v>125</v>
      </c>
      <c r="G123" s="56" t="s">
        <v>266</v>
      </c>
      <c r="H123" s="20">
        <f t="shared" si="4"/>
        <v>0</v>
      </c>
      <c r="I123" s="24"/>
      <c r="J123" s="24"/>
      <c r="K123" s="24"/>
      <c r="L123" s="24"/>
      <c r="M123" s="1"/>
      <c r="N123" s="16"/>
      <c r="O123" s="16"/>
      <c r="P123" s="16"/>
      <c r="Q123" s="16"/>
      <c r="R123" s="16"/>
      <c r="S123" s="16"/>
      <c r="T123" s="21" t="s">
        <v>28</v>
      </c>
      <c r="V123" s="58"/>
      <c r="W123" s="58"/>
      <c r="X123" s="58"/>
      <c r="Y123" s="58"/>
      <c r="Z123" s="58"/>
      <c r="AA123" s="58"/>
    </row>
    <row r="124" spans="3:27" s="2" customFormat="1" ht="12" customHeight="1" x14ac:dyDescent="0.25">
      <c r="C124" s="1"/>
      <c r="D124" s="44" t="s">
        <v>267</v>
      </c>
      <c r="E124" s="50" t="s">
        <v>210</v>
      </c>
      <c r="F124" s="56" t="s">
        <v>125</v>
      </c>
      <c r="G124" s="56" t="s">
        <v>268</v>
      </c>
      <c r="H124" s="20">
        <f t="shared" si="4"/>
        <v>0</v>
      </c>
      <c r="I124" s="24"/>
      <c r="J124" s="24"/>
      <c r="K124" s="24"/>
      <c r="L124" s="24"/>
      <c r="M124" s="1"/>
      <c r="N124" s="16"/>
      <c r="O124" s="16"/>
      <c r="P124" s="16"/>
      <c r="Q124" s="16"/>
      <c r="R124" s="16"/>
      <c r="S124" s="16"/>
      <c r="T124" s="21" t="s">
        <v>28</v>
      </c>
      <c r="V124" s="58"/>
      <c r="W124" s="58"/>
      <c r="X124" s="58"/>
      <c r="Y124" s="58"/>
      <c r="Z124" s="58"/>
      <c r="AA124" s="58"/>
    </row>
    <row r="125" spans="3:27" s="2" customFormat="1" ht="12" customHeight="1" x14ac:dyDescent="0.25">
      <c r="C125" s="1"/>
      <c r="D125" s="44" t="s">
        <v>269</v>
      </c>
      <c r="E125" s="49" t="s">
        <v>213</v>
      </c>
      <c r="F125" s="56" t="s">
        <v>27</v>
      </c>
      <c r="G125" s="56" t="s">
        <v>270</v>
      </c>
      <c r="H125" s="20">
        <f t="shared" si="4"/>
        <v>0</v>
      </c>
      <c r="I125" s="24"/>
      <c r="J125" s="24"/>
      <c r="K125" s="24"/>
      <c r="L125" s="24"/>
      <c r="M125" s="1"/>
      <c r="N125" s="16"/>
      <c r="O125" s="16"/>
      <c r="P125" s="16"/>
      <c r="Q125" s="16"/>
      <c r="R125" s="16"/>
      <c r="S125" s="16"/>
      <c r="T125" s="21" t="s">
        <v>28</v>
      </c>
      <c r="V125" s="58"/>
      <c r="W125" s="58"/>
      <c r="X125" s="58"/>
      <c r="Y125" s="58"/>
      <c r="Z125" s="58"/>
      <c r="AA125" s="58"/>
    </row>
    <row r="126" spans="3:27" s="2" customFormat="1" ht="12" customHeight="1" x14ac:dyDescent="0.25">
      <c r="C126" s="1"/>
      <c r="D126" s="17" t="s">
        <v>271</v>
      </c>
      <c r="E126" s="18" t="s">
        <v>272</v>
      </c>
      <c r="F126" s="19" t="s">
        <v>27</v>
      </c>
      <c r="G126" s="19" t="s">
        <v>273</v>
      </c>
      <c r="H126" s="20">
        <f t="shared" si="4"/>
        <v>11045.271000000001</v>
      </c>
      <c r="I126" s="20">
        <f>SUM(I127,I128)</f>
        <v>43.679000000000002</v>
      </c>
      <c r="J126" s="20">
        <f>SUM(J127,J128)</f>
        <v>5614.2000000000007</v>
      </c>
      <c r="K126" s="20">
        <f>SUM(K127,K128)</f>
        <v>3629.777</v>
      </c>
      <c r="L126" s="20">
        <f>SUM(L127,L128)</f>
        <v>1757.615</v>
      </c>
      <c r="M126" s="1"/>
      <c r="N126" s="16"/>
      <c r="O126" s="16"/>
      <c r="P126" s="16"/>
      <c r="Q126" s="16"/>
      <c r="R126" s="16"/>
      <c r="S126" s="16"/>
      <c r="T126" s="21" t="s">
        <v>28</v>
      </c>
      <c r="V126" s="58"/>
      <c r="W126" s="58"/>
      <c r="X126" s="58"/>
      <c r="Y126" s="58"/>
      <c r="Z126" s="58"/>
      <c r="AA126" s="58"/>
    </row>
    <row r="127" spans="3:27" s="2" customFormat="1" ht="12" customHeight="1" x14ac:dyDescent="0.25">
      <c r="C127" s="1"/>
      <c r="D127" s="44" t="s">
        <v>274</v>
      </c>
      <c r="E127" s="48" t="s">
        <v>201</v>
      </c>
      <c r="F127" s="56" t="s">
        <v>27</v>
      </c>
      <c r="G127" s="56" t="s">
        <v>275</v>
      </c>
      <c r="H127" s="20">
        <f t="shared" si="4"/>
        <v>0</v>
      </c>
      <c r="I127" s="24"/>
      <c r="J127" s="24"/>
      <c r="K127" s="24"/>
      <c r="L127" s="24"/>
      <c r="M127" s="1"/>
      <c r="N127" s="16"/>
      <c r="O127" s="16"/>
      <c r="P127" s="16"/>
      <c r="Q127" s="16"/>
      <c r="R127" s="16"/>
      <c r="S127" s="16"/>
      <c r="T127" s="21" t="s">
        <v>28</v>
      </c>
      <c r="V127" s="58"/>
      <c r="W127" s="58"/>
      <c r="X127" s="58"/>
      <c r="Y127" s="58"/>
      <c r="Z127" s="58"/>
      <c r="AA127" s="58"/>
    </row>
    <row r="128" spans="3:27" s="2" customFormat="1" ht="12" customHeight="1" x14ac:dyDescent="0.25">
      <c r="C128" s="1"/>
      <c r="D128" s="44" t="s">
        <v>276</v>
      </c>
      <c r="E128" s="48" t="s">
        <v>204</v>
      </c>
      <c r="F128" s="56" t="s">
        <v>27</v>
      </c>
      <c r="G128" s="56" t="s">
        <v>277</v>
      </c>
      <c r="H128" s="20">
        <f t="shared" si="4"/>
        <v>11045.271000000001</v>
      </c>
      <c r="I128" s="20">
        <f>I130</f>
        <v>43.679000000000002</v>
      </c>
      <c r="J128" s="20">
        <f>J130</f>
        <v>5614.2000000000007</v>
      </c>
      <c r="K128" s="20">
        <f>K130</f>
        <v>3629.777</v>
      </c>
      <c r="L128" s="20">
        <f>L130</f>
        <v>1757.615</v>
      </c>
      <c r="M128" s="1"/>
      <c r="N128" s="16"/>
      <c r="O128" s="16"/>
      <c r="P128" s="16"/>
      <c r="Q128" s="16"/>
      <c r="R128" s="16"/>
      <c r="S128" s="16"/>
      <c r="T128" s="21" t="s">
        <v>28</v>
      </c>
      <c r="V128" s="58"/>
      <c r="W128" s="58"/>
      <c r="X128" s="58"/>
      <c r="Y128" s="58"/>
      <c r="Z128" s="58"/>
      <c r="AA128" s="58"/>
    </row>
    <row r="129" spans="3:27" s="2" customFormat="1" ht="12" customHeight="1" x14ac:dyDescent="0.25">
      <c r="C129" s="1"/>
      <c r="D129" s="44" t="s">
        <v>278</v>
      </c>
      <c r="E129" s="49" t="s">
        <v>279</v>
      </c>
      <c r="F129" s="56" t="s">
        <v>125</v>
      </c>
      <c r="G129" s="56" t="s">
        <v>280</v>
      </c>
      <c r="H129" s="20">
        <f t="shared" si="4"/>
        <v>61.722999999999999</v>
      </c>
      <c r="I129" s="24"/>
      <c r="J129" s="24">
        <f>J96</f>
        <v>61.722999999999999</v>
      </c>
      <c r="K129" s="24"/>
      <c r="L129" s="24"/>
      <c r="M129" s="1"/>
      <c r="N129" s="16"/>
      <c r="O129" s="16"/>
      <c r="P129" s="16"/>
      <c r="Q129" s="16"/>
      <c r="R129" s="16"/>
      <c r="S129" s="16"/>
      <c r="T129" s="21" t="s">
        <v>28</v>
      </c>
      <c r="V129" s="58"/>
      <c r="W129" s="58"/>
      <c r="X129" s="58"/>
      <c r="Y129" s="58"/>
      <c r="Z129" s="58"/>
      <c r="AA129" s="58"/>
    </row>
    <row r="130" spans="3:27" s="2" customFormat="1" ht="12" customHeight="1" x14ac:dyDescent="0.25">
      <c r="C130" s="1"/>
      <c r="D130" s="44" t="s">
        <v>281</v>
      </c>
      <c r="E130" s="49" t="s">
        <v>213</v>
      </c>
      <c r="F130" s="56" t="s">
        <v>27</v>
      </c>
      <c r="G130" s="56" t="s">
        <v>282</v>
      </c>
      <c r="H130" s="20">
        <f t="shared" si="4"/>
        <v>11045.271000000001</v>
      </c>
      <c r="I130" s="24">
        <f>I49</f>
        <v>43.679000000000002</v>
      </c>
      <c r="J130" s="24">
        <f>J35+141.27+19.68</f>
        <v>5614.2000000000007</v>
      </c>
      <c r="K130" s="24">
        <f>K35+7.342+43.565+12.151+1.937</f>
        <v>3629.777</v>
      </c>
      <c r="L130" s="24">
        <f>L35</f>
        <v>1757.615</v>
      </c>
      <c r="M130" s="1"/>
      <c r="N130" s="16"/>
      <c r="O130" s="16"/>
      <c r="P130" s="16"/>
      <c r="Q130" s="16"/>
      <c r="R130" s="16"/>
      <c r="S130" s="16"/>
      <c r="T130" s="21" t="s">
        <v>28</v>
      </c>
      <c r="V130" s="57">
        <f>январь!H130+февраль!H130+март!H130+апрель!H123+май!H130+июнь!H130+июль!H124+август!H130</f>
        <v>69164.334999999992</v>
      </c>
      <c r="W130" s="58"/>
      <c r="X130" s="58"/>
      <c r="Y130" s="58"/>
      <c r="Z130" s="58"/>
      <c r="AA130" s="58"/>
    </row>
    <row r="131" spans="3:27" s="2" customFormat="1" ht="18" customHeight="1" x14ac:dyDescent="0.25">
      <c r="C131" s="1"/>
      <c r="D131" s="64" t="s">
        <v>283</v>
      </c>
      <c r="E131" s="65"/>
      <c r="F131" s="65"/>
      <c r="G131" s="13"/>
      <c r="H131" s="14"/>
      <c r="I131" s="14"/>
      <c r="J131" s="14"/>
      <c r="K131" s="14"/>
      <c r="L131" s="15"/>
      <c r="M131" s="1"/>
      <c r="N131" s="16"/>
      <c r="O131" s="16"/>
      <c r="P131" s="16"/>
      <c r="Q131" s="16"/>
      <c r="R131" s="16"/>
      <c r="S131" s="16"/>
      <c r="T131" s="16"/>
      <c r="V131" s="58"/>
      <c r="W131" s="58"/>
      <c r="X131" s="58"/>
      <c r="Y131" s="58"/>
      <c r="Z131" s="58"/>
      <c r="AA131" s="58"/>
    </row>
    <row r="132" spans="3:27" s="2" customFormat="1" ht="24" customHeight="1" x14ac:dyDescent="0.25">
      <c r="C132" s="1"/>
      <c r="D132" s="17" t="s">
        <v>284</v>
      </c>
      <c r="E132" s="18" t="s">
        <v>285</v>
      </c>
      <c r="F132" s="19" t="s">
        <v>286</v>
      </c>
      <c r="G132" s="19" t="s">
        <v>287</v>
      </c>
      <c r="H132" s="20">
        <f t="shared" ref="H132:H152" si="5">SUM(I132:L132)</f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M132" s="1"/>
      <c r="N132" s="16"/>
      <c r="O132" s="16"/>
      <c r="P132" s="16"/>
      <c r="Q132" s="16"/>
      <c r="R132" s="16"/>
      <c r="S132" s="16"/>
      <c r="T132" s="21" t="s">
        <v>28</v>
      </c>
      <c r="V132" s="58"/>
      <c r="W132" s="58"/>
      <c r="X132" s="58"/>
      <c r="Y132" s="58"/>
      <c r="Z132" s="58"/>
      <c r="AA132" s="58"/>
    </row>
    <row r="133" spans="3:27" s="2" customFormat="1" ht="12" customHeight="1" x14ac:dyDescent="0.25">
      <c r="C133" s="1"/>
      <c r="D133" s="44" t="s">
        <v>288</v>
      </c>
      <c r="E133" s="48" t="s">
        <v>201</v>
      </c>
      <c r="F133" s="56" t="s">
        <v>286</v>
      </c>
      <c r="G133" s="56" t="s">
        <v>289</v>
      </c>
      <c r="H133" s="20">
        <f t="shared" si="5"/>
        <v>0</v>
      </c>
      <c r="I133" s="24"/>
      <c r="J133" s="24"/>
      <c r="K133" s="24"/>
      <c r="L133" s="24"/>
      <c r="M133" s="1"/>
      <c r="N133" s="16"/>
      <c r="O133" s="16"/>
      <c r="P133" s="16"/>
      <c r="Q133" s="16"/>
      <c r="R133" s="16"/>
      <c r="S133" s="16"/>
      <c r="T133" s="21" t="s">
        <v>28</v>
      </c>
      <c r="V133" s="58"/>
      <c r="W133" s="58"/>
      <c r="X133" s="58"/>
      <c r="Y133" s="58"/>
      <c r="Z133" s="58"/>
      <c r="AA133" s="58"/>
    </row>
    <row r="134" spans="3:27" s="2" customFormat="1" ht="12" customHeight="1" x14ac:dyDescent="0.25">
      <c r="C134" s="1"/>
      <c r="D134" s="44" t="s">
        <v>290</v>
      </c>
      <c r="E134" s="48" t="s">
        <v>204</v>
      </c>
      <c r="F134" s="56" t="s">
        <v>286</v>
      </c>
      <c r="G134" s="56" t="s">
        <v>291</v>
      </c>
      <c r="H134" s="20">
        <f t="shared" si="5"/>
        <v>0</v>
      </c>
      <c r="I134" s="20">
        <f>SUM(I135,I137)</f>
        <v>0</v>
      </c>
      <c r="J134" s="20">
        <f>SUM(J135,J137)</f>
        <v>0</v>
      </c>
      <c r="K134" s="20">
        <f>SUM(K135,K137)</f>
        <v>0</v>
      </c>
      <c r="L134" s="20">
        <f>SUM(L135,L137)</f>
        <v>0</v>
      </c>
      <c r="M134" s="1"/>
      <c r="N134" s="16"/>
      <c r="O134" s="16"/>
      <c r="P134" s="16"/>
      <c r="Q134" s="16"/>
      <c r="R134" s="16"/>
      <c r="S134" s="16"/>
      <c r="T134" s="21" t="s">
        <v>28</v>
      </c>
      <c r="V134" s="58"/>
      <c r="W134" s="58"/>
      <c r="X134" s="58"/>
      <c r="Y134" s="58"/>
      <c r="Z134" s="58"/>
      <c r="AA134" s="58"/>
    </row>
    <row r="135" spans="3:27" s="2" customFormat="1" ht="12" customHeight="1" x14ac:dyDescent="0.25">
      <c r="C135" s="1"/>
      <c r="D135" s="44" t="s">
        <v>292</v>
      </c>
      <c r="E135" s="49" t="s">
        <v>207</v>
      </c>
      <c r="F135" s="56" t="s">
        <v>286</v>
      </c>
      <c r="G135" s="56" t="s">
        <v>293</v>
      </c>
      <c r="H135" s="20">
        <f t="shared" si="5"/>
        <v>0</v>
      </c>
      <c r="I135" s="24"/>
      <c r="J135" s="24"/>
      <c r="K135" s="24"/>
      <c r="L135" s="24"/>
      <c r="M135" s="1"/>
      <c r="N135" s="16"/>
      <c r="O135" s="16"/>
      <c r="P135" s="16"/>
      <c r="Q135" s="16"/>
      <c r="R135" s="16"/>
      <c r="S135" s="16"/>
      <c r="T135" s="21" t="s">
        <v>28</v>
      </c>
      <c r="V135" s="58"/>
      <c r="W135" s="58"/>
      <c r="X135" s="58"/>
      <c r="Y135" s="58"/>
      <c r="Z135" s="58"/>
      <c r="AA135" s="58"/>
    </row>
    <row r="136" spans="3:27" s="2" customFormat="1" ht="12" customHeight="1" x14ac:dyDescent="0.25">
      <c r="C136" s="1"/>
      <c r="D136" s="44" t="s">
        <v>294</v>
      </c>
      <c r="E136" s="50" t="s">
        <v>295</v>
      </c>
      <c r="F136" s="56" t="s">
        <v>286</v>
      </c>
      <c r="G136" s="56" t="s">
        <v>296</v>
      </c>
      <c r="H136" s="20">
        <f t="shared" si="5"/>
        <v>0</v>
      </c>
      <c r="I136" s="24"/>
      <c r="J136" s="24"/>
      <c r="K136" s="24"/>
      <c r="L136" s="24"/>
      <c r="M136" s="1"/>
      <c r="N136" s="16"/>
      <c r="O136" s="16"/>
      <c r="P136" s="16"/>
      <c r="Q136" s="16"/>
      <c r="R136" s="16"/>
      <c r="S136" s="16"/>
      <c r="T136" s="21" t="s">
        <v>28</v>
      </c>
      <c r="V136" s="58"/>
      <c r="W136" s="58"/>
      <c r="X136" s="58"/>
      <c r="Y136" s="58"/>
      <c r="Z136" s="58"/>
      <c r="AA136" s="58"/>
    </row>
    <row r="137" spans="3:27" s="2" customFormat="1" ht="12" customHeight="1" x14ac:dyDescent="0.25">
      <c r="C137" s="1"/>
      <c r="D137" s="44" t="s">
        <v>297</v>
      </c>
      <c r="E137" s="49" t="s">
        <v>213</v>
      </c>
      <c r="F137" s="56" t="s">
        <v>286</v>
      </c>
      <c r="G137" s="56" t="s">
        <v>298</v>
      </c>
      <c r="H137" s="20">
        <f t="shared" si="5"/>
        <v>0</v>
      </c>
      <c r="I137" s="24"/>
      <c r="J137" s="24"/>
      <c r="K137" s="24"/>
      <c r="L137" s="24"/>
      <c r="M137" s="1"/>
      <c r="N137" s="16"/>
      <c r="O137" s="16"/>
      <c r="P137" s="16"/>
      <c r="Q137" s="16"/>
      <c r="R137" s="16"/>
      <c r="S137" s="16"/>
      <c r="T137" s="21" t="s">
        <v>28</v>
      </c>
      <c r="V137" s="58"/>
      <c r="W137" s="58"/>
      <c r="X137" s="58"/>
      <c r="Y137" s="58"/>
      <c r="Z137" s="58"/>
      <c r="AA137" s="58"/>
    </row>
    <row r="138" spans="3:27" s="2" customFormat="1" ht="12" customHeight="1" x14ac:dyDescent="0.25">
      <c r="C138" s="1"/>
      <c r="D138" s="17" t="s">
        <v>299</v>
      </c>
      <c r="E138" s="18" t="s">
        <v>300</v>
      </c>
      <c r="F138" s="19" t="s">
        <v>286</v>
      </c>
      <c r="G138" s="19" t="s">
        <v>301</v>
      </c>
      <c r="H138" s="20">
        <f t="shared" si="5"/>
        <v>0</v>
      </c>
      <c r="I138" s="20">
        <f>SUM(I139,I144)</f>
        <v>0</v>
      </c>
      <c r="J138" s="20">
        <f>SUM(J139,J144)</f>
        <v>0</v>
      </c>
      <c r="K138" s="20">
        <f>SUM(K139,K144)</f>
        <v>0</v>
      </c>
      <c r="L138" s="20">
        <f>SUM(L139,L144)</f>
        <v>0</v>
      </c>
      <c r="M138" s="1"/>
      <c r="N138" s="16"/>
      <c r="O138" s="16"/>
      <c r="P138" s="16"/>
      <c r="Q138" s="16"/>
      <c r="R138" s="16"/>
      <c r="S138" s="16"/>
      <c r="T138" s="21" t="s">
        <v>28</v>
      </c>
      <c r="V138" s="58"/>
      <c r="W138" s="58"/>
      <c r="X138" s="58"/>
      <c r="Y138" s="58"/>
      <c r="Z138" s="58"/>
      <c r="AA138" s="58"/>
    </row>
    <row r="139" spans="3:27" s="2" customFormat="1" ht="12" customHeight="1" x14ac:dyDescent="0.25">
      <c r="C139" s="1"/>
      <c r="D139" s="44" t="s">
        <v>302</v>
      </c>
      <c r="E139" s="48" t="s">
        <v>201</v>
      </c>
      <c r="F139" s="56" t="s">
        <v>286</v>
      </c>
      <c r="G139" s="56" t="s">
        <v>303</v>
      </c>
      <c r="H139" s="20">
        <f t="shared" si="5"/>
        <v>0</v>
      </c>
      <c r="I139" s="20">
        <f>SUM(I140:I141)</f>
        <v>0</v>
      </c>
      <c r="J139" s="20">
        <f>SUM(J140:J141)</f>
        <v>0</v>
      </c>
      <c r="K139" s="20">
        <f>SUM(K140:K141)</f>
        <v>0</v>
      </c>
      <c r="L139" s="20">
        <f>SUM(L140:L141)</f>
        <v>0</v>
      </c>
      <c r="M139" s="1"/>
      <c r="N139" s="16"/>
      <c r="O139" s="16"/>
      <c r="P139" s="16"/>
      <c r="Q139" s="16"/>
      <c r="R139" s="16"/>
      <c r="S139" s="16"/>
      <c r="T139" s="21" t="s">
        <v>28</v>
      </c>
      <c r="V139" s="58"/>
      <c r="W139" s="58"/>
      <c r="X139" s="58"/>
      <c r="Y139" s="58"/>
      <c r="Z139" s="58"/>
      <c r="AA139" s="58"/>
    </row>
    <row r="140" spans="3:27" s="2" customFormat="1" ht="12" customHeight="1" x14ac:dyDescent="0.25">
      <c r="C140" s="1"/>
      <c r="D140" s="44" t="s">
        <v>304</v>
      </c>
      <c r="E140" s="49" t="s">
        <v>222</v>
      </c>
      <c r="F140" s="56" t="s">
        <v>286</v>
      </c>
      <c r="G140" s="56" t="s">
        <v>305</v>
      </c>
      <c r="H140" s="20">
        <f t="shared" si="5"/>
        <v>0</v>
      </c>
      <c r="I140" s="24"/>
      <c r="J140" s="24"/>
      <c r="K140" s="24"/>
      <c r="L140" s="24"/>
      <c r="M140" s="1"/>
      <c r="N140" s="16"/>
      <c r="O140" s="16"/>
      <c r="P140" s="16"/>
      <c r="Q140" s="16"/>
      <c r="R140" s="16"/>
      <c r="S140" s="16"/>
      <c r="T140" s="21" t="s">
        <v>28</v>
      </c>
      <c r="V140" s="58"/>
      <c r="W140" s="58"/>
      <c r="X140" s="58"/>
      <c r="Y140" s="58"/>
      <c r="Z140" s="58"/>
      <c r="AA140" s="58"/>
    </row>
    <row r="141" spans="3:27" s="2" customFormat="1" ht="12" customHeight="1" x14ac:dyDescent="0.25">
      <c r="C141" s="1"/>
      <c r="D141" s="44" t="s">
        <v>306</v>
      </c>
      <c r="E141" s="49" t="s">
        <v>225</v>
      </c>
      <c r="F141" s="56" t="s">
        <v>286</v>
      </c>
      <c r="G141" s="56" t="s">
        <v>307</v>
      </c>
      <c r="H141" s="20">
        <f t="shared" si="5"/>
        <v>0</v>
      </c>
      <c r="I141" s="20">
        <f>SUM(I142:I143)</f>
        <v>0</v>
      </c>
      <c r="J141" s="20">
        <f>SUM(J142:J143)</f>
        <v>0</v>
      </c>
      <c r="K141" s="20">
        <f>SUM(K142:K143)</f>
        <v>0</v>
      </c>
      <c r="L141" s="20">
        <f>SUM(L142:L143)</f>
        <v>0</v>
      </c>
      <c r="M141" s="1"/>
      <c r="N141" s="16"/>
      <c r="O141" s="16"/>
      <c r="P141" s="16"/>
      <c r="Q141" s="16"/>
      <c r="R141" s="16"/>
      <c r="S141" s="16"/>
      <c r="T141" s="21" t="s">
        <v>28</v>
      </c>
      <c r="V141" s="58"/>
      <c r="W141" s="58"/>
      <c r="X141" s="58"/>
      <c r="Y141" s="58"/>
      <c r="Z141" s="58"/>
      <c r="AA141" s="58"/>
    </row>
    <row r="142" spans="3:27" s="2" customFormat="1" ht="12" customHeight="1" x14ac:dyDescent="0.25">
      <c r="C142" s="1"/>
      <c r="D142" s="44" t="s">
        <v>308</v>
      </c>
      <c r="E142" s="50" t="s">
        <v>231</v>
      </c>
      <c r="F142" s="56" t="s">
        <v>286</v>
      </c>
      <c r="G142" s="56" t="s">
        <v>309</v>
      </c>
      <c r="H142" s="20">
        <f t="shared" si="5"/>
        <v>0</v>
      </c>
      <c r="I142" s="24"/>
      <c r="J142" s="24"/>
      <c r="K142" s="24"/>
      <c r="L142" s="24"/>
      <c r="M142" s="1"/>
      <c r="N142" s="16"/>
      <c r="O142" s="16"/>
      <c r="P142" s="16"/>
      <c r="Q142" s="16"/>
      <c r="R142" s="16"/>
      <c r="S142" s="16"/>
      <c r="T142" s="21" t="s">
        <v>28</v>
      </c>
      <c r="V142" s="58"/>
      <c r="W142" s="58"/>
      <c r="X142" s="58"/>
      <c r="Y142" s="58"/>
      <c r="Z142" s="58"/>
      <c r="AA142" s="58"/>
    </row>
    <row r="143" spans="3:27" s="2" customFormat="1" ht="12" customHeight="1" x14ac:dyDescent="0.25">
      <c r="C143" s="1"/>
      <c r="D143" s="44" t="s">
        <v>310</v>
      </c>
      <c r="E143" s="50" t="s">
        <v>311</v>
      </c>
      <c r="F143" s="56" t="s">
        <v>286</v>
      </c>
      <c r="G143" s="56" t="s">
        <v>312</v>
      </c>
      <c r="H143" s="20">
        <f t="shared" si="5"/>
        <v>0</v>
      </c>
      <c r="I143" s="24"/>
      <c r="J143" s="24"/>
      <c r="K143" s="24"/>
      <c r="L143" s="24"/>
      <c r="M143" s="1"/>
      <c r="N143" s="16"/>
      <c r="O143" s="16"/>
      <c r="P143" s="16"/>
      <c r="Q143" s="16"/>
      <c r="R143" s="16"/>
      <c r="S143" s="16"/>
      <c r="T143" s="21" t="s">
        <v>28</v>
      </c>
      <c r="V143" s="58"/>
      <c r="W143" s="58"/>
      <c r="X143" s="58"/>
      <c r="Y143" s="58"/>
      <c r="Z143" s="58"/>
      <c r="AA143" s="58"/>
    </row>
    <row r="144" spans="3:27" s="2" customFormat="1" ht="12" customHeight="1" x14ac:dyDescent="0.25">
      <c r="C144" s="1"/>
      <c r="D144" s="44" t="s">
        <v>313</v>
      </c>
      <c r="E144" s="48" t="s">
        <v>263</v>
      </c>
      <c r="F144" s="56" t="s">
        <v>286</v>
      </c>
      <c r="G144" s="56" t="s">
        <v>314</v>
      </c>
      <c r="H144" s="20">
        <f t="shared" si="5"/>
        <v>0</v>
      </c>
      <c r="I144" s="20">
        <f>SUM(I145,I147)</f>
        <v>0</v>
      </c>
      <c r="J144" s="20">
        <f>SUM(J145,J147)</f>
        <v>0</v>
      </c>
      <c r="K144" s="20">
        <f>SUM(K145,K147)</f>
        <v>0</v>
      </c>
      <c r="L144" s="20">
        <f>SUM(L145,L147)</f>
        <v>0</v>
      </c>
      <c r="M144" s="1"/>
      <c r="N144" s="16"/>
      <c r="O144" s="16"/>
      <c r="P144" s="16"/>
      <c r="Q144" s="16"/>
      <c r="R144" s="16"/>
      <c r="S144" s="16"/>
      <c r="T144" s="21" t="s">
        <v>28</v>
      </c>
      <c r="V144" s="58"/>
      <c r="W144" s="58"/>
      <c r="X144" s="58"/>
      <c r="Y144" s="58"/>
      <c r="Z144" s="58"/>
      <c r="AA144" s="58"/>
    </row>
    <row r="145" spans="3:27" s="2" customFormat="1" ht="12" customHeight="1" x14ac:dyDescent="0.25">
      <c r="C145" s="1"/>
      <c r="D145" s="44" t="s">
        <v>315</v>
      </c>
      <c r="E145" s="49" t="s">
        <v>207</v>
      </c>
      <c r="F145" s="56" t="s">
        <v>286</v>
      </c>
      <c r="G145" s="56" t="s">
        <v>316</v>
      </c>
      <c r="H145" s="20">
        <f t="shared" si="5"/>
        <v>0</v>
      </c>
      <c r="I145" s="24"/>
      <c r="J145" s="24"/>
      <c r="K145" s="24"/>
      <c r="L145" s="24"/>
      <c r="M145" s="1"/>
      <c r="N145" s="16"/>
      <c r="O145" s="16"/>
      <c r="P145" s="16"/>
      <c r="Q145" s="16"/>
      <c r="R145" s="16"/>
      <c r="S145" s="16"/>
      <c r="T145" s="21" t="s">
        <v>28</v>
      </c>
      <c r="V145" s="58"/>
      <c r="W145" s="58"/>
      <c r="X145" s="58"/>
      <c r="Y145" s="58"/>
      <c r="Z145" s="58"/>
      <c r="AA145" s="58"/>
    </row>
    <row r="146" spans="3:27" s="2" customFormat="1" ht="12" customHeight="1" x14ac:dyDescent="0.25">
      <c r="C146" s="1"/>
      <c r="D146" s="44" t="s">
        <v>317</v>
      </c>
      <c r="E146" s="50" t="s">
        <v>295</v>
      </c>
      <c r="F146" s="56" t="s">
        <v>286</v>
      </c>
      <c r="G146" s="56" t="s">
        <v>318</v>
      </c>
      <c r="H146" s="20">
        <f t="shared" si="5"/>
        <v>0</v>
      </c>
      <c r="I146" s="24"/>
      <c r="J146" s="24"/>
      <c r="K146" s="24"/>
      <c r="L146" s="24"/>
      <c r="M146" s="1"/>
      <c r="N146" s="16"/>
      <c r="O146" s="16"/>
      <c r="P146" s="16"/>
      <c r="Q146" s="16"/>
      <c r="R146" s="16"/>
      <c r="S146" s="16"/>
      <c r="T146" s="21" t="s">
        <v>28</v>
      </c>
      <c r="V146" s="58"/>
      <c r="W146" s="58"/>
      <c r="X146" s="58"/>
      <c r="Y146" s="58"/>
      <c r="Z146" s="58"/>
      <c r="AA146" s="58"/>
    </row>
    <row r="147" spans="3:27" s="2" customFormat="1" ht="12" customHeight="1" x14ac:dyDescent="0.25">
      <c r="C147" s="1"/>
      <c r="D147" s="44" t="s">
        <v>319</v>
      </c>
      <c r="E147" s="49" t="s">
        <v>213</v>
      </c>
      <c r="F147" s="56" t="s">
        <v>286</v>
      </c>
      <c r="G147" s="56" t="s">
        <v>320</v>
      </c>
      <c r="H147" s="20">
        <f t="shared" si="5"/>
        <v>0</v>
      </c>
      <c r="I147" s="24"/>
      <c r="J147" s="24"/>
      <c r="K147" s="24"/>
      <c r="L147" s="24"/>
      <c r="M147" s="1"/>
      <c r="N147" s="16"/>
      <c r="O147" s="16"/>
      <c r="P147" s="16"/>
      <c r="Q147" s="16"/>
      <c r="R147" s="16"/>
      <c r="S147" s="16"/>
      <c r="T147" s="21" t="s">
        <v>28</v>
      </c>
      <c r="V147" s="58"/>
      <c r="W147" s="58"/>
      <c r="X147" s="58"/>
      <c r="Y147" s="58"/>
      <c r="Z147" s="58"/>
      <c r="AA147" s="58"/>
    </row>
    <row r="148" spans="3:27" s="2" customFormat="1" ht="12" customHeight="1" x14ac:dyDescent="0.25">
      <c r="C148" s="1"/>
      <c r="D148" s="17" t="s">
        <v>321</v>
      </c>
      <c r="E148" s="18" t="s">
        <v>322</v>
      </c>
      <c r="F148" s="19" t="s">
        <v>286</v>
      </c>
      <c r="G148" s="19" t="s">
        <v>323</v>
      </c>
      <c r="H148" s="20">
        <f t="shared" si="5"/>
        <v>5462.1814406280009</v>
      </c>
      <c r="I148" s="20">
        <f>SUM(I149:I150)</f>
        <v>5.6303978160000003</v>
      </c>
      <c r="J148" s="20">
        <f>SUM(J149:J150)</f>
        <v>4762.094664444</v>
      </c>
      <c r="K148" s="20">
        <f>SUM(K149:K150)</f>
        <v>467.89277440799998</v>
      </c>
      <c r="L148" s="20">
        <f>SUM(L149:L150)</f>
        <v>226.56360395999999</v>
      </c>
      <c r="M148" s="1"/>
      <c r="N148" s="16"/>
      <c r="O148" s="16"/>
      <c r="P148" s="16"/>
      <c r="Q148" s="16"/>
      <c r="R148" s="16"/>
      <c r="S148" s="16"/>
      <c r="T148" s="21" t="s">
        <v>28</v>
      </c>
      <c r="V148" s="58"/>
      <c r="W148" s="58"/>
      <c r="X148" s="58"/>
      <c r="Y148" s="58"/>
      <c r="Z148" s="58"/>
      <c r="AA148" s="58"/>
    </row>
    <row r="149" spans="3:27" s="2" customFormat="1" ht="12" customHeight="1" x14ac:dyDescent="0.25">
      <c r="C149" s="1"/>
      <c r="D149" s="44" t="s">
        <v>324</v>
      </c>
      <c r="E149" s="48" t="s">
        <v>201</v>
      </c>
      <c r="F149" s="56" t="s">
        <v>286</v>
      </c>
      <c r="G149" s="56" t="s">
        <v>325</v>
      </c>
      <c r="H149" s="20">
        <f t="shared" si="5"/>
        <v>0</v>
      </c>
      <c r="I149" s="24"/>
      <c r="J149" s="24"/>
      <c r="K149" s="24"/>
      <c r="L149" s="24"/>
      <c r="M149" s="1"/>
      <c r="N149" s="16"/>
      <c r="O149" s="16"/>
      <c r="P149" s="16"/>
      <c r="Q149" s="16"/>
      <c r="R149" s="16"/>
      <c r="S149" s="16"/>
      <c r="T149" s="21" t="s">
        <v>28</v>
      </c>
      <c r="V149" s="58"/>
      <c r="W149" s="58"/>
      <c r="X149" s="58"/>
      <c r="Y149" s="58"/>
      <c r="Z149" s="58"/>
      <c r="AA149" s="58"/>
    </row>
    <row r="150" spans="3:27" s="2" customFormat="1" ht="12" customHeight="1" x14ac:dyDescent="0.25">
      <c r="C150" s="1"/>
      <c r="D150" s="44" t="s">
        <v>326</v>
      </c>
      <c r="E150" s="48" t="s">
        <v>204</v>
      </c>
      <c r="F150" s="56" t="s">
        <v>286</v>
      </c>
      <c r="G150" s="56" t="s">
        <v>327</v>
      </c>
      <c r="H150" s="20">
        <f t="shared" si="5"/>
        <v>5462.1814406280009</v>
      </c>
      <c r="I150" s="20">
        <f>SUM(I151:I152)</f>
        <v>5.6303978160000003</v>
      </c>
      <c r="J150" s="20">
        <f>SUM(J151:J152)</f>
        <v>4762.094664444</v>
      </c>
      <c r="K150" s="20">
        <f>SUM(K151:K152)</f>
        <v>467.89277440799998</v>
      </c>
      <c r="L150" s="20">
        <f>SUM(L151:L152)</f>
        <v>226.56360395999999</v>
      </c>
      <c r="M150" s="1"/>
      <c r="N150" s="16"/>
      <c r="O150" s="16"/>
      <c r="P150" s="16"/>
      <c r="Q150" s="16"/>
      <c r="R150" s="16"/>
      <c r="S150" s="16"/>
      <c r="T150" s="21" t="s">
        <v>28</v>
      </c>
      <c r="V150" s="57">
        <f>январь!H150+февраль!H150+март!H150+апрель!H143+май!H150+июнь!H150+июль!H144+август!H150</f>
        <v>41222.774059992007</v>
      </c>
      <c r="W150" s="58"/>
      <c r="X150" s="58" t="s">
        <v>332</v>
      </c>
      <c r="Y150" s="58"/>
      <c r="Z150" s="58"/>
      <c r="AA150" s="58"/>
    </row>
    <row r="151" spans="3:27" s="2" customFormat="1" ht="12" customHeight="1" x14ac:dyDescent="0.25">
      <c r="C151" s="1"/>
      <c r="D151" s="44" t="s">
        <v>328</v>
      </c>
      <c r="E151" s="49" t="s">
        <v>279</v>
      </c>
      <c r="F151" s="56" t="s">
        <v>286</v>
      </c>
      <c r="G151" s="56" t="s">
        <v>329</v>
      </c>
      <c r="H151" s="20">
        <f t="shared" si="5"/>
        <v>4038.4018276439997</v>
      </c>
      <c r="I151" s="24"/>
      <c r="J151" s="24">
        <f>J129*54523.19*1.2/1000</f>
        <v>4038.4018276439997</v>
      </c>
      <c r="K151" s="24"/>
      <c r="L151" s="24"/>
      <c r="M151" s="1"/>
      <c r="N151" s="16"/>
      <c r="O151" s="16"/>
      <c r="P151" s="16"/>
      <c r="Q151" s="16"/>
      <c r="R151" s="16"/>
      <c r="S151" s="16"/>
      <c r="T151" s="21" t="s">
        <v>28</v>
      </c>
      <c r="V151" s="58"/>
      <c r="W151" s="58"/>
      <c r="X151" s="58"/>
      <c r="Y151" s="58"/>
      <c r="Z151" s="58"/>
      <c r="AA151" s="58"/>
    </row>
    <row r="152" spans="3:27" s="2" customFormat="1" ht="12" customHeight="1" x14ac:dyDescent="0.25">
      <c r="C152" s="1"/>
      <c r="D152" s="44" t="s">
        <v>330</v>
      </c>
      <c r="E152" s="49" t="s">
        <v>213</v>
      </c>
      <c r="F152" s="56" t="s">
        <v>286</v>
      </c>
      <c r="G152" s="56" t="s">
        <v>331</v>
      </c>
      <c r="H152" s="20">
        <f t="shared" si="5"/>
        <v>1423.7796129839999</v>
      </c>
      <c r="I152" s="24">
        <f>I130*107.42*1.2/1000</f>
        <v>5.6303978160000003</v>
      </c>
      <c r="J152" s="24">
        <f>J130*107.42*1.2/1000</f>
        <v>723.69283680000001</v>
      </c>
      <c r="K152" s="24">
        <f>K130*107.42*1.2/1000</f>
        <v>467.89277440799998</v>
      </c>
      <c r="L152" s="24">
        <f>L130*107.42*1.2/1000</f>
        <v>226.56360395999999</v>
      </c>
      <c r="M152" s="1"/>
      <c r="N152" s="16"/>
      <c r="O152" s="16"/>
      <c r="P152" s="16"/>
      <c r="Q152" s="16"/>
      <c r="R152" s="16"/>
      <c r="S152" s="16"/>
      <c r="T152" s="21" t="s">
        <v>28</v>
      </c>
      <c r="V152" s="58"/>
      <c r="W152" s="58"/>
      <c r="X152" s="58"/>
      <c r="Y152" s="58"/>
      <c r="Z152" s="58"/>
      <c r="AA152" s="58"/>
    </row>
  </sheetData>
  <mergeCells count="11">
    <mergeCell ref="D14:F14"/>
    <mergeCell ref="D54:F54"/>
    <mergeCell ref="D94:F94"/>
    <mergeCell ref="D98:F98"/>
    <mergeCell ref="D131:F131"/>
    <mergeCell ref="I11:L11"/>
    <mergeCell ref="D11:D12"/>
    <mergeCell ref="E11:E12"/>
    <mergeCell ref="F11:F12"/>
    <mergeCell ref="G11:G12"/>
    <mergeCell ref="H11:H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2"/>
  <sheetViews>
    <sheetView topLeftCell="C7" workbookViewId="0">
      <selection activeCell="Y36" sqref="Y36"/>
    </sheetView>
  </sheetViews>
  <sheetFormatPr defaultRowHeight="15" x14ac:dyDescent="0.25"/>
  <cols>
    <col min="1" max="2" width="4.7109375" style="1" hidden="1" customWidth="1"/>
    <col min="3" max="3" width="2.7109375" style="1" customWidth="1"/>
    <col min="4" max="4" width="10.7109375" style="1" customWidth="1"/>
    <col min="5" max="5" width="70.7109375" style="1" customWidth="1"/>
    <col min="6" max="6" width="10.7109375" style="1" customWidth="1"/>
    <col min="7" max="7" width="6.7109375" style="1" customWidth="1"/>
    <col min="8" max="12" width="17.7109375" style="1" customWidth="1"/>
    <col min="13" max="13" width="2.7109375" style="1" customWidth="1"/>
    <col min="14" max="19" width="13.5703125" style="1" hidden="1" customWidth="1"/>
    <col min="20" max="20" width="33.7109375" style="1" hidden="1" customWidth="1"/>
    <col min="21" max="21" width="9.140625" style="2"/>
    <col min="22" max="22" width="14.5703125" style="58" customWidth="1"/>
    <col min="23" max="23" width="16.140625" style="58" customWidth="1"/>
    <col min="24" max="16384" width="9.140625" style="2"/>
  </cols>
  <sheetData>
    <row r="1" spans="1:22" ht="10.5" hidden="1" customHeight="1" x14ac:dyDescent="0.25"/>
    <row r="2" spans="1:22" ht="10.5" hidden="1" customHeight="1" x14ac:dyDescent="0.25"/>
    <row r="3" spans="1:22" ht="10.5" hidden="1" customHeight="1" x14ac:dyDescent="0.25">
      <c r="H3" s="3" t="s">
        <v>0</v>
      </c>
      <c r="I3" s="4" t="s">
        <v>1</v>
      </c>
      <c r="J3" s="4" t="s">
        <v>2</v>
      </c>
      <c r="K3" s="4" t="s">
        <v>3</v>
      </c>
      <c r="L3" s="4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</row>
    <row r="4" spans="1:22" ht="10.5" hidden="1" customHeight="1" x14ac:dyDescent="0.25"/>
    <row r="5" spans="1:22" ht="10.5" hidden="1" customHeight="1" x14ac:dyDescent="0.25">
      <c r="A5" s="5"/>
    </row>
    <row r="6" spans="1:22" ht="10.5" hidden="1" customHeight="1" x14ac:dyDescent="0.25">
      <c r="A6" s="5"/>
    </row>
    <row r="7" spans="1:22" ht="6" customHeight="1" x14ac:dyDescent="0.25">
      <c r="A7" s="5"/>
    </row>
    <row r="8" spans="1:22" ht="12" customHeight="1" x14ac:dyDescent="0.25">
      <c r="A8" s="5"/>
      <c r="D8" s="41" t="s">
        <v>12</v>
      </c>
      <c r="E8" s="41"/>
      <c r="F8" s="7"/>
      <c r="G8" s="7"/>
      <c r="H8" s="7"/>
      <c r="I8" s="7"/>
      <c r="J8" s="7"/>
      <c r="K8" s="7"/>
    </row>
    <row r="9" spans="1:22" ht="12" customHeight="1" x14ac:dyDescent="0.25">
      <c r="D9" s="43" t="str">
        <f>IF(ORG="","Не определено",ORG)</f>
        <v>ООО "КВЭП"</v>
      </c>
      <c r="E9" s="43"/>
    </row>
    <row r="10" spans="1:22" ht="15" customHeight="1" x14ac:dyDescent="0.25">
      <c r="D10" s="9"/>
      <c r="E10" s="9"/>
      <c r="F10" s="7"/>
      <c r="G10" s="7"/>
      <c r="H10" s="7"/>
      <c r="I10" s="7"/>
      <c r="J10" s="7"/>
      <c r="K10" s="7"/>
      <c r="L10" s="40" t="s">
        <v>13</v>
      </c>
    </row>
    <row r="11" spans="1:22" ht="15" customHeight="1" x14ac:dyDescent="0.25">
      <c r="D11" s="66" t="s">
        <v>14</v>
      </c>
      <c r="E11" s="66" t="s">
        <v>15</v>
      </c>
      <c r="F11" s="66" t="s">
        <v>16</v>
      </c>
      <c r="G11" s="66" t="s">
        <v>17</v>
      </c>
      <c r="H11" s="66" t="s">
        <v>18</v>
      </c>
      <c r="I11" s="66" t="s">
        <v>19</v>
      </c>
      <c r="J11" s="66"/>
      <c r="K11" s="66"/>
      <c r="L11" s="66"/>
    </row>
    <row r="12" spans="1:22" ht="15" customHeight="1" x14ac:dyDescent="0.25">
      <c r="D12" s="66"/>
      <c r="E12" s="66"/>
      <c r="F12" s="66"/>
      <c r="G12" s="66"/>
      <c r="H12" s="66"/>
      <c r="I12" s="60" t="s">
        <v>20</v>
      </c>
      <c r="J12" s="60" t="s">
        <v>21</v>
      </c>
      <c r="K12" s="60" t="s">
        <v>22</v>
      </c>
      <c r="L12" s="60" t="s">
        <v>23</v>
      </c>
    </row>
    <row r="13" spans="1:22" ht="12" customHeight="1" x14ac:dyDescent="0.25">
      <c r="D13" s="12">
        <v>0</v>
      </c>
      <c r="E13" s="12">
        <v>1</v>
      </c>
      <c r="F13" s="12">
        <v>2</v>
      </c>
      <c r="G13" s="12">
        <v>3</v>
      </c>
      <c r="H13" s="12">
        <v>4</v>
      </c>
      <c r="I13" s="12">
        <v>5</v>
      </c>
      <c r="J13" s="12">
        <v>6</v>
      </c>
      <c r="K13" s="12">
        <v>7</v>
      </c>
      <c r="L13" s="12">
        <v>8</v>
      </c>
    </row>
    <row r="14" spans="1:22" ht="18" customHeight="1" x14ac:dyDescent="0.25">
      <c r="D14" s="64" t="s">
        <v>24</v>
      </c>
      <c r="E14" s="65"/>
      <c r="F14" s="65"/>
      <c r="G14" s="13"/>
      <c r="H14" s="14"/>
      <c r="I14" s="14"/>
      <c r="J14" s="14"/>
      <c r="K14" s="14"/>
      <c r="L14" s="15"/>
      <c r="N14" s="16"/>
      <c r="O14" s="16"/>
      <c r="P14" s="16"/>
      <c r="Q14" s="16"/>
      <c r="R14" s="16"/>
      <c r="S14" s="16"/>
      <c r="T14" s="16"/>
    </row>
    <row r="15" spans="1:22" ht="12" customHeight="1" x14ac:dyDescent="0.25">
      <c r="D15" s="17" t="s">
        <v>25</v>
      </c>
      <c r="E15" s="18" t="s">
        <v>26</v>
      </c>
      <c r="F15" s="19" t="s">
        <v>27</v>
      </c>
      <c r="G15" s="19">
        <v>10</v>
      </c>
      <c r="H15" s="20">
        <f>SUM(I15:L15)</f>
        <v>7191.5590000000002</v>
      </c>
      <c r="I15" s="20">
        <f>SUM(I16,I17,I20,I23)</f>
        <v>1061.0360000000001</v>
      </c>
      <c r="J15" s="20">
        <f>SUM(J16,J17,J20,J23)</f>
        <v>4282.491</v>
      </c>
      <c r="K15" s="20">
        <f>SUM(K16,K17,K20,K23)</f>
        <v>1848.0320000000002</v>
      </c>
      <c r="L15" s="20">
        <f>SUM(L16,L17,L20,L23)</f>
        <v>0</v>
      </c>
      <c r="N15" s="16"/>
      <c r="O15" s="16"/>
      <c r="P15" s="16"/>
      <c r="Q15" s="16"/>
      <c r="R15" s="16"/>
      <c r="S15" s="16"/>
      <c r="T15" s="21" t="s">
        <v>28</v>
      </c>
      <c r="V15" s="57">
        <f>январь!H15+февраль!H15+март!H15+апрель!H8+май!H15+июнь!H15+июль!H9+август!H15+сентябрь!H15</f>
        <v>76355.893999999986</v>
      </c>
    </row>
    <row r="16" spans="1:22" ht="12" customHeight="1" x14ac:dyDescent="0.25">
      <c r="D16" s="44" t="s">
        <v>29</v>
      </c>
      <c r="E16" s="48" t="s">
        <v>30</v>
      </c>
      <c r="F16" s="60" t="s">
        <v>27</v>
      </c>
      <c r="G16" s="60">
        <v>20</v>
      </c>
      <c r="H16" s="20">
        <f>SUM(I16:L16)</f>
        <v>0</v>
      </c>
      <c r="I16" s="24"/>
      <c r="J16" s="24"/>
      <c r="K16" s="24"/>
      <c r="L16" s="24"/>
      <c r="N16" s="16"/>
      <c r="O16" s="16"/>
      <c r="P16" s="16"/>
      <c r="Q16" s="16"/>
      <c r="R16" s="16"/>
      <c r="S16" s="16"/>
      <c r="T16" s="21" t="s">
        <v>28</v>
      </c>
    </row>
    <row r="17" spans="3:23" ht="12" customHeight="1" x14ac:dyDescent="0.25">
      <c r="D17" s="44" t="s">
        <v>31</v>
      </c>
      <c r="E17" s="48" t="s">
        <v>32</v>
      </c>
      <c r="F17" s="60" t="s">
        <v>27</v>
      </c>
      <c r="G17" s="60">
        <v>30</v>
      </c>
      <c r="H17" s="20">
        <f>SUM(I17:L17)</f>
        <v>0</v>
      </c>
      <c r="I17" s="20">
        <f>SUM(I18:I19)</f>
        <v>0</v>
      </c>
      <c r="J17" s="20">
        <f>SUM(J18:J19)</f>
        <v>0</v>
      </c>
      <c r="K17" s="20">
        <f>SUM(K18:K19)</f>
        <v>0</v>
      </c>
      <c r="L17" s="20">
        <f>SUM(L18:L19)</f>
        <v>0</v>
      </c>
      <c r="N17" s="16"/>
      <c r="O17" s="16"/>
      <c r="P17" s="16"/>
      <c r="Q17" s="16"/>
      <c r="R17" s="16"/>
      <c r="S17" s="16"/>
      <c r="T17" s="21" t="s">
        <v>28</v>
      </c>
    </row>
    <row r="18" spans="3:23" ht="12" hidden="1" customHeight="1" x14ac:dyDescent="0.25">
      <c r="D18" s="47"/>
      <c r="E18" s="26"/>
      <c r="F18" s="46"/>
      <c r="G18" s="46"/>
      <c r="H18" s="28"/>
      <c r="I18" s="28"/>
      <c r="J18" s="28"/>
      <c r="K18" s="28"/>
      <c r="L18" s="29"/>
      <c r="N18" s="21" t="s">
        <v>33</v>
      </c>
      <c r="O18" s="16"/>
      <c r="P18" s="16"/>
      <c r="Q18" s="16"/>
      <c r="R18" s="16"/>
      <c r="S18" s="16"/>
      <c r="T18" s="16"/>
    </row>
    <row r="19" spans="3:23" ht="12" customHeight="1" x14ac:dyDescent="0.25">
      <c r="D19" s="45"/>
      <c r="E19" s="26" t="s">
        <v>34</v>
      </c>
      <c r="F19" s="46"/>
      <c r="G19" s="46"/>
      <c r="H19" s="28"/>
      <c r="I19" s="28"/>
      <c r="J19" s="28"/>
      <c r="K19" s="28"/>
      <c r="L19" s="29"/>
      <c r="N19" s="16"/>
      <c r="O19" s="16"/>
      <c r="P19" s="16"/>
      <c r="Q19" s="16"/>
      <c r="R19" s="16"/>
      <c r="S19" s="16"/>
      <c r="T19" s="31" t="s">
        <v>35</v>
      </c>
    </row>
    <row r="20" spans="3:23" ht="12" customHeight="1" x14ac:dyDescent="0.25">
      <c r="D20" s="44" t="s">
        <v>36</v>
      </c>
      <c r="E20" s="48" t="s">
        <v>37</v>
      </c>
      <c r="F20" s="60" t="s">
        <v>27</v>
      </c>
      <c r="G20" s="60" t="s">
        <v>38</v>
      </c>
      <c r="H20" s="20">
        <f>SUM(I20:L20)</f>
        <v>0</v>
      </c>
      <c r="I20" s="20">
        <f>SUM(I21:I22)</f>
        <v>0</v>
      </c>
      <c r="J20" s="20">
        <f>SUM(J21:J22)</f>
        <v>0</v>
      </c>
      <c r="K20" s="20">
        <f>SUM(K21:K22)</f>
        <v>0</v>
      </c>
      <c r="L20" s="20">
        <f>SUM(L21:L22)</f>
        <v>0</v>
      </c>
      <c r="N20" s="16"/>
      <c r="O20" s="16"/>
      <c r="P20" s="16"/>
      <c r="Q20" s="16"/>
      <c r="R20" s="16"/>
      <c r="S20" s="16"/>
      <c r="T20" s="21" t="s">
        <v>28</v>
      </c>
    </row>
    <row r="21" spans="3:23" ht="12" hidden="1" customHeight="1" x14ac:dyDescent="0.25">
      <c r="D21" s="47"/>
      <c r="E21" s="26"/>
      <c r="F21" s="46"/>
      <c r="G21" s="46"/>
      <c r="H21" s="28"/>
      <c r="I21" s="28"/>
      <c r="J21" s="28"/>
      <c r="K21" s="28"/>
      <c r="L21" s="29"/>
      <c r="N21" s="21" t="s">
        <v>33</v>
      </c>
      <c r="O21" s="16"/>
      <c r="P21" s="16"/>
      <c r="Q21" s="16"/>
      <c r="R21" s="16"/>
      <c r="S21" s="16"/>
      <c r="T21" s="16"/>
    </row>
    <row r="22" spans="3:23" ht="12" customHeight="1" x14ac:dyDescent="0.25">
      <c r="D22" s="45"/>
      <c r="E22" s="26" t="s">
        <v>34</v>
      </c>
      <c r="F22" s="46"/>
      <c r="G22" s="46"/>
      <c r="H22" s="28"/>
      <c r="I22" s="28"/>
      <c r="J22" s="28"/>
      <c r="K22" s="28"/>
      <c r="L22" s="29"/>
      <c r="N22" s="16"/>
      <c r="O22" s="16"/>
      <c r="P22" s="16"/>
      <c r="Q22" s="16"/>
      <c r="R22" s="16"/>
      <c r="S22" s="16"/>
      <c r="T22" s="31" t="s">
        <v>39</v>
      </c>
    </row>
    <row r="23" spans="3:23" ht="12" customHeight="1" x14ac:dyDescent="0.25">
      <c r="D23" s="44" t="s">
        <v>40</v>
      </c>
      <c r="E23" s="48" t="s">
        <v>41</v>
      </c>
      <c r="F23" s="60" t="s">
        <v>27</v>
      </c>
      <c r="G23" s="60" t="s">
        <v>42</v>
      </c>
      <c r="H23" s="20">
        <f>SUM(I23:L23)</f>
        <v>7191.5590000000002</v>
      </c>
      <c r="I23" s="20">
        <f>SUM(I24:I28)</f>
        <v>1061.0360000000001</v>
      </c>
      <c r="J23" s="20">
        <f>SUM(J24:J28)</f>
        <v>4282.491</v>
      </c>
      <c r="K23" s="20">
        <f>SUM(K24:K28)</f>
        <v>1848.0320000000002</v>
      </c>
      <c r="L23" s="20">
        <f>SUM(L24:L28)</f>
        <v>0</v>
      </c>
      <c r="N23" s="16"/>
      <c r="O23" s="16"/>
      <c r="P23" s="16"/>
      <c r="Q23" s="16"/>
      <c r="R23" s="16"/>
      <c r="S23" s="16"/>
      <c r="T23" s="21" t="s">
        <v>28</v>
      </c>
    </row>
    <row r="24" spans="3:23" ht="12" hidden="1" customHeight="1" x14ac:dyDescent="0.25">
      <c r="D24" s="47"/>
      <c r="E24" s="26"/>
      <c r="F24" s="46"/>
      <c r="G24" s="46"/>
      <c r="H24" s="28"/>
      <c r="I24" s="28"/>
      <c r="J24" s="28"/>
      <c r="K24" s="28"/>
      <c r="L24" s="29"/>
      <c r="N24" s="21" t="s">
        <v>33</v>
      </c>
      <c r="O24" s="16"/>
      <c r="P24" s="16"/>
      <c r="Q24" s="16"/>
      <c r="R24" s="16"/>
      <c r="S24" s="16"/>
      <c r="T24" s="16"/>
    </row>
    <row r="25" spans="3:23" s="1" customFormat="1" ht="12" customHeight="1" x14ac:dyDescent="0.15">
      <c r="C25" s="32" t="s">
        <v>43</v>
      </c>
      <c r="D25" s="44" t="str">
        <f>"1.4."&amp;N25</f>
        <v>1.4.1</v>
      </c>
      <c r="E25" s="52" t="s">
        <v>44</v>
      </c>
      <c r="F25" s="60" t="s">
        <v>27</v>
      </c>
      <c r="G25" s="60" t="s">
        <v>42</v>
      </c>
      <c r="H25" s="20">
        <f>SUM(I25:L25)</f>
        <v>6655.5619999999999</v>
      </c>
      <c r="I25" s="24">
        <v>1061.0360000000001</v>
      </c>
      <c r="J25" s="24">
        <v>4282.491</v>
      </c>
      <c r="K25" s="24">
        <v>1312.0350000000001</v>
      </c>
      <c r="L25" s="24"/>
      <c r="N25" s="21" t="s">
        <v>25</v>
      </c>
      <c r="O25" s="34" t="s">
        <v>44</v>
      </c>
      <c r="P25" s="34" t="s">
        <v>45</v>
      </c>
      <c r="Q25" s="34" t="s">
        <v>46</v>
      </c>
      <c r="R25" s="34" t="s">
        <v>47</v>
      </c>
      <c r="S25" s="21" t="s">
        <v>48</v>
      </c>
      <c r="T25" s="21" t="s">
        <v>49</v>
      </c>
      <c r="V25" s="61"/>
      <c r="W25" s="61"/>
    </row>
    <row r="26" spans="3:23" s="1" customFormat="1" ht="12" customHeight="1" x14ac:dyDescent="0.15">
      <c r="C26" s="32" t="s">
        <v>43</v>
      </c>
      <c r="D26" s="44" t="str">
        <f>"1.4."&amp;N26</f>
        <v>1.4.2</v>
      </c>
      <c r="E26" s="52" t="s">
        <v>50</v>
      </c>
      <c r="F26" s="60" t="s">
        <v>27</v>
      </c>
      <c r="G26" s="60" t="s">
        <v>42</v>
      </c>
      <c r="H26" s="20">
        <f>SUM(I26:L26)</f>
        <v>380.17200000000003</v>
      </c>
      <c r="I26" s="24"/>
      <c r="J26" s="24"/>
      <c r="K26" s="24">
        <v>380.17200000000003</v>
      </c>
      <c r="L26" s="24"/>
      <c r="N26" s="21" t="s">
        <v>51</v>
      </c>
      <c r="O26" s="34" t="s">
        <v>50</v>
      </c>
      <c r="P26" s="34" t="s">
        <v>52</v>
      </c>
      <c r="Q26" s="34" t="s">
        <v>53</v>
      </c>
      <c r="R26" s="34" t="s">
        <v>47</v>
      </c>
      <c r="S26" s="21" t="s">
        <v>48</v>
      </c>
      <c r="T26" s="21" t="s">
        <v>49</v>
      </c>
      <c r="V26" s="61"/>
      <c r="W26" s="61"/>
    </row>
    <row r="27" spans="3:23" s="1" customFormat="1" ht="12" customHeight="1" x14ac:dyDescent="0.15">
      <c r="C27" s="32" t="s">
        <v>43</v>
      </c>
      <c r="D27" s="44" t="str">
        <f>"1.4."&amp;N27</f>
        <v>1.4.3</v>
      </c>
      <c r="E27" s="52" t="s">
        <v>54</v>
      </c>
      <c r="F27" s="60" t="s">
        <v>27</v>
      </c>
      <c r="G27" s="60" t="s">
        <v>42</v>
      </c>
      <c r="H27" s="20">
        <f>SUM(I27:L27)</f>
        <v>155.82499999999999</v>
      </c>
      <c r="I27" s="24"/>
      <c r="J27" s="24"/>
      <c r="K27" s="24">
        <v>155.82499999999999</v>
      </c>
      <c r="L27" s="24"/>
      <c r="N27" s="21" t="s">
        <v>55</v>
      </c>
      <c r="O27" s="34" t="s">
        <v>54</v>
      </c>
      <c r="P27" s="34" t="s">
        <v>56</v>
      </c>
      <c r="Q27" s="34" t="s">
        <v>57</v>
      </c>
      <c r="R27" s="34" t="s">
        <v>58</v>
      </c>
      <c r="S27" s="21" t="s">
        <v>48</v>
      </c>
      <c r="T27" s="21" t="s">
        <v>49</v>
      </c>
      <c r="V27" s="61"/>
      <c r="W27" s="61"/>
    </row>
    <row r="28" spans="3:23" ht="12" customHeight="1" x14ac:dyDescent="0.25">
      <c r="D28" s="45"/>
      <c r="E28" s="26" t="s">
        <v>34</v>
      </c>
      <c r="F28" s="46"/>
      <c r="G28" s="46"/>
      <c r="H28" s="28"/>
      <c r="I28" s="28"/>
      <c r="J28" s="28"/>
      <c r="K28" s="28"/>
      <c r="L28" s="29"/>
      <c r="N28" s="16"/>
      <c r="O28" s="16"/>
      <c r="P28" s="16"/>
      <c r="Q28" s="16"/>
      <c r="R28" s="16"/>
      <c r="S28" s="16"/>
      <c r="T28" s="31" t="s">
        <v>59</v>
      </c>
    </row>
    <row r="29" spans="3:23" ht="12" customHeight="1" x14ac:dyDescent="0.25">
      <c r="D29" s="17" t="s">
        <v>51</v>
      </c>
      <c r="E29" s="18" t="s">
        <v>60</v>
      </c>
      <c r="F29" s="19" t="s">
        <v>27</v>
      </c>
      <c r="G29" s="19" t="s">
        <v>61</v>
      </c>
      <c r="H29" s="20">
        <f t="shared" ref="H29:H41" si="0">SUM(I29:L29)</f>
        <v>3256.7780000000002</v>
      </c>
      <c r="I29" s="20">
        <f>SUM(I31,I32,I33)</f>
        <v>0</v>
      </c>
      <c r="J29" s="20">
        <f>SUM(J30,J32,J33)</f>
        <v>0</v>
      </c>
      <c r="K29" s="20">
        <f>SUM(K30,K31,K33)</f>
        <v>1998.7370000000003</v>
      </c>
      <c r="L29" s="20">
        <f>SUM(L30,L31,L32)</f>
        <v>1258.0410000000002</v>
      </c>
      <c r="N29" s="16"/>
      <c r="O29" s="16"/>
      <c r="P29" s="16"/>
      <c r="Q29" s="16"/>
      <c r="R29" s="16"/>
      <c r="S29" s="16"/>
      <c r="T29" s="21" t="s">
        <v>28</v>
      </c>
    </row>
    <row r="30" spans="3:23" ht="12" customHeight="1" x14ac:dyDescent="0.25">
      <c r="D30" s="44" t="s">
        <v>62</v>
      </c>
      <c r="E30" s="48" t="s">
        <v>20</v>
      </c>
      <c r="F30" s="60" t="s">
        <v>27</v>
      </c>
      <c r="G30" s="60" t="s">
        <v>63</v>
      </c>
      <c r="H30" s="20">
        <f t="shared" si="0"/>
        <v>1012.5360000000001</v>
      </c>
      <c r="I30" s="35"/>
      <c r="J30" s="24"/>
      <c r="K30" s="24">
        <f>I46</f>
        <v>1012.5360000000001</v>
      </c>
      <c r="L30" s="24"/>
      <c r="N30" s="16"/>
      <c r="O30" s="16"/>
      <c r="P30" s="16"/>
      <c r="Q30" s="16"/>
      <c r="R30" s="16"/>
      <c r="S30" s="16"/>
      <c r="T30" s="21" t="s">
        <v>28</v>
      </c>
    </row>
    <row r="31" spans="3:23" ht="12" customHeight="1" x14ac:dyDescent="0.25">
      <c r="D31" s="44" t="s">
        <v>64</v>
      </c>
      <c r="E31" s="48" t="s">
        <v>21</v>
      </c>
      <c r="F31" s="60" t="s">
        <v>27</v>
      </c>
      <c r="G31" s="60" t="s">
        <v>65</v>
      </c>
      <c r="H31" s="20">
        <f t="shared" si="0"/>
        <v>986.20100000000025</v>
      </c>
      <c r="I31" s="24"/>
      <c r="J31" s="35"/>
      <c r="K31" s="24">
        <f>J46</f>
        <v>986.20100000000025</v>
      </c>
      <c r="L31" s="24"/>
      <c r="N31" s="16"/>
      <c r="O31" s="16"/>
      <c r="P31" s="16"/>
      <c r="Q31" s="16"/>
      <c r="R31" s="16"/>
      <c r="S31" s="16"/>
      <c r="T31" s="21" t="s">
        <v>28</v>
      </c>
    </row>
    <row r="32" spans="3:23" ht="12" customHeight="1" x14ac:dyDescent="0.25">
      <c r="D32" s="44" t="s">
        <v>66</v>
      </c>
      <c r="E32" s="48" t="s">
        <v>22</v>
      </c>
      <c r="F32" s="60" t="s">
        <v>27</v>
      </c>
      <c r="G32" s="60" t="s">
        <v>67</v>
      </c>
      <c r="H32" s="20">
        <f t="shared" si="0"/>
        <v>1258.0410000000002</v>
      </c>
      <c r="I32" s="24"/>
      <c r="J32" s="24"/>
      <c r="K32" s="35"/>
      <c r="L32" s="24">
        <f>K46</f>
        <v>1258.0410000000002</v>
      </c>
      <c r="N32" s="16"/>
      <c r="O32" s="16"/>
      <c r="P32" s="16"/>
      <c r="Q32" s="16"/>
      <c r="R32" s="16"/>
      <c r="S32" s="16"/>
      <c r="T32" s="21" t="s">
        <v>28</v>
      </c>
    </row>
    <row r="33" spans="3:23" ht="12" customHeight="1" x14ac:dyDescent="0.25">
      <c r="D33" s="44" t="s">
        <v>68</v>
      </c>
      <c r="E33" s="48" t="s">
        <v>69</v>
      </c>
      <c r="F33" s="60" t="s">
        <v>27</v>
      </c>
      <c r="G33" s="60" t="s">
        <v>70</v>
      </c>
      <c r="H33" s="20">
        <f t="shared" si="0"/>
        <v>0</v>
      </c>
      <c r="I33" s="24"/>
      <c r="J33" s="24"/>
      <c r="K33" s="24"/>
      <c r="L33" s="35"/>
      <c r="N33" s="16"/>
      <c r="O33" s="16"/>
      <c r="P33" s="16"/>
      <c r="Q33" s="16"/>
      <c r="R33" s="16"/>
      <c r="S33" s="16"/>
      <c r="T33" s="21" t="s">
        <v>28</v>
      </c>
    </row>
    <row r="34" spans="3:23" ht="12" customHeight="1" x14ac:dyDescent="0.25">
      <c r="D34" s="17" t="s">
        <v>55</v>
      </c>
      <c r="E34" s="18" t="s">
        <v>71</v>
      </c>
      <c r="F34" s="19" t="s">
        <v>27</v>
      </c>
      <c r="G34" s="19" t="s">
        <v>72</v>
      </c>
      <c r="H34" s="20">
        <f t="shared" si="0"/>
        <v>0</v>
      </c>
      <c r="I34" s="24"/>
      <c r="J34" s="24"/>
      <c r="K34" s="24"/>
      <c r="L34" s="24"/>
      <c r="N34" s="16"/>
      <c r="O34" s="16"/>
      <c r="P34" s="16"/>
      <c r="Q34" s="16"/>
      <c r="R34" s="16"/>
      <c r="S34" s="16"/>
      <c r="T34" s="21" t="s">
        <v>28</v>
      </c>
    </row>
    <row r="35" spans="3:23" ht="12" customHeight="1" x14ac:dyDescent="0.25">
      <c r="D35" s="17" t="s">
        <v>73</v>
      </c>
      <c r="E35" s="18" t="s">
        <v>74</v>
      </c>
      <c r="F35" s="19" t="s">
        <v>27</v>
      </c>
      <c r="G35" s="19" t="s">
        <v>75</v>
      </c>
      <c r="H35" s="20">
        <f t="shared" si="0"/>
        <v>7095.1989999999996</v>
      </c>
      <c r="I35" s="20">
        <f>SUM(I36,I38,I41,I45)</f>
        <v>0</v>
      </c>
      <c r="J35" s="20">
        <f>SUM(J36,J38,J41,J45)</f>
        <v>3279.4229999999998</v>
      </c>
      <c r="K35" s="20">
        <f>SUM(K36,K38,K41,K45)</f>
        <v>2561.0410000000002</v>
      </c>
      <c r="L35" s="20">
        <f>SUM(L36,L38,L41,L45)</f>
        <v>1254.7349999999999</v>
      </c>
      <c r="N35" s="16"/>
      <c r="O35" s="16"/>
      <c r="P35" s="16"/>
      <c r="Q35" s="16"/>
      <c r="R35" s="16"/>
      <c r="S35" s="16"/>
      <c r="T35" s="21" t="s">
        <v>28</v>
      </c>
      <c r="V35" s="57">
        <f>январь!H35+февраль!H35+март!H35+апрель!H28+май!H35+июнь!H35+июль!H29+август!H35+сентябрь!H35</f>
        <v>74521.052999999985</v>
      </c>
    </row>
    <row r="36" spans="3:23" ht="24" customHeight="1" x14ac:dyDescent="0.25">
      <c r="D36" s="44" t="s">
        <v>76</v>
      </c>
      <c r="E36" s="48" t="s">
        <v>77</v>
      </c>
      <c r="F36" s="60" t="s">
        <v>27</v>
      </c>
      <c r="G36" s="60" t="s">
        <v>78</v>
      </c>
      <c r="H36" s="20">
        <f t="shared" si="0"/>
        <v>0</v>
      </c>
      <c r="I36" s="24"/>
      <c r="J36" s="24"/>
      <c r="K36" s="24"/>
      <c r="L36" s="24"/>
      <c r="N36" s="16"/>
      <c r="O36" s="16"/>
      <c r="P36" s="16"/>
      <c r="Q36" s="16"/>
      <c r="R36" s="16"/>
      <c r="S36" s="16"/>
      <c r="T36" s="21" t="s">
        <v>28</v>
      </c>
    </row>
    <row r="37" spans="3:23" ht="12" customHeight="1" x14ac:dyDescent="0.25">
      <c r="D37" s="44" t="s">
        <v>79</v>
      </c>
      <c r="E37" s="49" t="s">
        <v>80</v>
      </c>
      <c r="F37" s="60" t="s">
        <v>27</v>
      </c>
      <c r="G37" s="60" t="s">
        <v>81</v>
      </c>
      <c r="H37" s="20">
        <f t="shared" si="0"/>
        <v>0</v>
      </c>
      <c r="I37" s="24"/>
      <c r="J37" s="24"/>
      <c r="K37" s="24"/>
      <c r="L37" s="24"/>
      <c r="N37" s="16"/>
      <c r="O37" s="16"/>
      <c r="P37" s="16"/>
      <c r="Q37" s="16"/>
      <c r="R37" s="16"/>
      <c r="S37" s="16"/>
      <c r="T37" s="21" t="s">
        <v>28</v>
      </c>
    </row>
    <row r="38" spans="3:23" ht="12" customHeight="1" x14ac:dyDescent="0.25">
      <c r="D38" s="44" t="s">
        <v>82</v>
      </c>
      <c r="E38" s="48" t="s">
        <v>83</v>
      </c>
      <c r="F38" s="60" t="s">
        <v>27</v>
      </c>
      <c r="G38" s="60" t="s">
        <v>84</v>
      </c>
      <c r="H38" s="20">
        <f t="shared" si="0"/>
        <v>5353.1469999999999</v>
      </c>
      <c r="I38" s="24"/>
      <c r="J38" s="24">
        <f>3279.423-J43</f>
        <v>1537.3709999999999</v>
      </c>
      <c r="K38" s="24">
        <v>2561.0410000000002</v>
      </c>
      <c r="L38" s="24">
        <v>1254.7349999999999</v>
      </c>
      <c r="N38" s="16"/>
      <c r="O38" s="16"/>
      <c r="P38" s="16"/>
      <c r="Q38" s="16"/>
      <c r="R38" s="16"/>
      <c r="S38" s="16"/>
      <c r="T38" s="21" t="s">
        <v>28</v>
      </c>
    </row>
    <row r="39" spans="3:23" ht="12" customHeight="1" x14ac:dyDescent="0.25">
      <c r="D39" s="44" t="s">
        <v>85</v>
      </c>
      <c r="E39" s="49" t="s">
        <v>86</v>
      </c>
      <c r="F39" s="60" t="s">
        <v>27</v>
      </c>
      <c r="G39" s="60" t="s">
        <v>87</v>
      </c>
      <c r="H39" s="20">
        <f t="shared" si="0"/>
        <v>0</v>
      </c>
      <c r="I39" s="24"/>
      <c r="J39" s="24"/>
      <c r="K39" s="24"/>
      <c r="L39" s="24"/>
      <c r="N39" s="16"/>
      <c r="O39" s="16"/>
      <c r="P39" s="16"/>
      <c r="Q39" s="16"/>
      <c r="R39" s="16"/>
      <c r="S39" s="16"/>
      <c r="T39" s="21" t="s">
        <v>28</v>
      </c>
    </row>
    <row r="40" spans="3:23" ht="12" customHeight="1" x14ac:dyDescent="0.25">
      <c r="D40" s="44" t="s">
        <v>88</v>
      </c>
      <c r="E40" s="50" t="s">
        <v>89</v>
      </c>
      <c r="F40" s="60" t="s">
        <v>27</v>
      </c>
      <c r="G40" s="60" t="s">
        <v>90</v>
      </c>
      <c r="H40" s="20">
        <f t="shared" si="0"/>
        <v>0</v>
      </c>
      <c r="I40" s="24"/>
      <c r="J40" s="24"/>
      <c r="K40" s="24"/>
      <c r="L40" s="24"/>
      <c r="N40" s="16"/>
      <c r="O40" s="16"/>
      <c r="P40" s="16"/>
      <c r="Q40" s="16"/>
      <c r="R40" s="16"/>
      <c r="S40" s="16"/>
      <c r="T40" s="21" t="s">
        <v>28</v>
      </c>
    </row>
    <row r="41" spans="3:23" ht="12" customHeight="1" x14ac:dyDescent="0.25">
      <c r="D41" s="44" t="s">
        <v>91</v>
      </c>
      <c r="E41" s="48" t="s">
        <v>92</v>
      </c>
      <c r="F41" s="60" t="s">
        <v>27</v>
      </c>
      <c r="G41" s="60" t="s">
        <v>93</v>
      </c>
      <c r="H41" s="20">
        <f t="shared" si="0"/>
        <v>1742.0519999999999</v>
      </c>
      <c r="I41" s="20">
        <f>SUM(I42:I44)</f>
        <v>0</v>
      </c>
      <c r="J41" s="20">
        <f>SUM(J42:J44)</f>
        <v>1742.0519999999999</v>
      </c>
      <c r="K41" s="20">
        <f>SUM(K42:K44)</f>
        <v>0</v>
      </c>
      <c r="L41" s="20">
        <f>SUM(L42:L44)</f>
        <v>0</v>
      </c>
      <c r="N41" s="16"/>
      <c r="O41" s="16"/>
      <c r="P41" s="16"/>
      <c r="Q41" s="16"/>
      <c r="R41" s="16"/>
      <c r="S41" s="16"/>
      <c r="T41" s="21" t="s">
        <v>28</v>
      </c>
    </row>
    <row r="42" spans="3:23" ht="12" hidden="1" customHeight="1" x14ac:dyDescent="0.25">
      <c r="D42" s="47"/>
      <c r="E42" s="26"/>
      <c r="F42" s="46"/>
      <c r="G42" s="46"/>
      <c r="H42" s="28"/>
      <c r="I42" s="28"/>
      <c r="J42" s="28"/>
      <c r="K42" s="28"/>
      <c r="L42" s="29"/>
      <c r="N42" s="21" t="s">
        <v>33</v>
      </c>
      <c r="O42" s="16"/>
      <c r="P42" s="16"/>
      <c r="Q42" s="16"/>
      <c r="R42" s="16"/>
      <c r="S42" s="16"/>
      <c r="T42" s="16"/>
    </row>
    <row r="43" spans="3:23" s="1" customFormat="1" ht="12" customHeight="1" x14ac:dyDescent="0.15">
      <c r="C43" s="32" t="s">
        <v>43</v>
      </c>
      <c r="D43" s="44" t="str">
        <f>"4.3."&amp;N43</f>
        <v>4.3.1</v>
      </c>
      <c r="E43" s="52" t="s">
        <v>50</v>
      </c>
      <c r="F43" s="60" t="s">
        <v>27</v>
      </c>
      <c r="G43" s="60" t="s">
        <v>93</v>
      </c>
      <c r="H43" s="20">
        <f>SUM(I43:L43)</f>
        <v>1742.0519999999999</v>
      </c>
      <c r="I43" s="24"/>
      <c r="J43" s="24">
        <v>1742.0519999999999</v>
      </c>
      <c r="K43" s="24"/>
      <c r="L43" s="24"/>
      <c r="N43" s="21" t="s">
        <v>25</v>
      </c>
      <c r="O43" s="34" t="s">
        <v>50</v>
      </c>
      <c r="P43" s="34" t="s">
        <v>52</v>
      </c>
      <c r="Q43" s="34" t="s">
        <v>53</v>
      </c>
      <c r="R43" s="34" t="s">
        <v>47</v>
      </c>
      <c r="S43" s="21" t="s">
        <v>48</v>
      </c>
      <c r="T43" s="21" t="s">
        <v>94</v>
      </c>
      <c r="V43" s="61"/>
      <c r="W43" s="61"/>
    </row>
    <row r="44" spans="3:23" ht="12" customHeight="1" x14ac:dyDescent="0.25">
      <c r="D44" s="45"/>
      <c r="E44" s="26" t="s">
        <v>34</v>
      </c>
      <c r="F44" s="46"/>
      <c r="G44" s="46"/>
      <c r="H44" s="28"/>
      <c r="I44" s="28"/>
      <c r="J44" s="28"/>
      <c r="K44" s="28"/>
      <c r="L44" s="29"/>
      <c r="N44" s="16"/>
      <c r="O44" s="16"/>
      <c r="P44" s="16"/>
      <c r="Q44" s="16"/>
      <c r="R44" s="16"/>
      <c r="S44" s="16"/>
      <c r="T44" s="31" t="s">
        <v>95</v>
      </c>
    </row>
    <row r="45" spans="3:23" ht="12" customHeight="1" x14ac:dyDescent="0.25">
      <c r="D45" s="44" t="s">
        <v>96</v>
      </c>
      <c r="E45" s="48" t="s">
        <v>97</v>
      </c>
      <c r="F45" s="60" t="s">
        <v>27</v>
      </c>
      <c r="G45" s="60" t="s">
        <v>98</v>
      </c>
      <c r="H45" s="20">
        <f t="shared" ref="H45:H53" si="1">SUM(I45:L45)</f>
        <v>0</v>
      </c>
      <c r="I45" s="24"/>
      <c r="J45" s="24"/>
      <c r="K45" s="24"/>
      <c r="L45" s="24"/>
      <c r="N45" s="16"/>
      <c r="O45" s="16"/>
      <c r="P45" s="16"/>
      <c r="Q45" s="16"/>
      <c r="R45" s="16"/>
      <c r="S45" s="16"/>
      <c r="T45" s="21" t="s">
        <v>28</v>
      </c>
    </row>
    <row r="46" spans="3:23" ht="12" customHeight="1" x14ac:dyDescent="0.25">
      <c r="D46" s="17" t="s">
        <v>99</v>
      </c>
      <c r="E46" s="18" t="s">
        <v>100</v>
      </c>
      <c r="F46" s="19" t="s">
        <v>27</v>
      </c>
      <c r="G46" s="19" t="s">
        <v>101</v>
      </c>
      <c r="H46" s="20">
        <f t="shared" si="1"/>
        <v>3256.7780000000002</v>
      </c>
      <c r="I46" s="24">
        <f>I15-I49</f>
        <v>1012.5360000000001</v>
      </c>
      <c r="J46" s="24">
        <f>J15-J35-J49</f>
        <v>986.20100000000025</v>
      </c>
      <c r="K46" s="24">
        <f>K15+K29-K35-K49</f>
        <v>1258.0410000000002</v>
      </c>
      <c r="L46" s="24"/>
      <c r="N46" s="16"/>
      <c r="O46" s="16"/>
      <c r="P46" s="16"/>
      <c r="Q46" s="16"/>
      <c r="R46" s="16"/>
      <c r="S46" s="16"/>
      <c r="T46" s="21" t="s">
        <v>28</v>
      </c>
    </row>
    <row r="47" spans="3:23" ht="12" customHeight="1" x14ac:dyDescent="0.25">
      <c r="D47" s="17" t="s">
        <v>102</v>
      </c>
      <c r="E47" s="18" t="s">
        <v>103</v>
      </c>
      <c r="F47" s="19" t="s">
        <v>27</v>
      </c>
      <c r="G47" s="19" t="s">
        <v>104</v>
      </c>
      <c r="H47" s="20">
        <f t="shared" si="1"/>
        <v>0</v>
      </c>
      <c r="I47" s="24"/>
      <c r="J47" s="24"/>
      <c r="K47" s="24"/>
      <c r="L47" s="24"/>
      <c r="N47" s="16"/>
      <c r="O47" s="16"/>
      <c r="P47" s="16"/>
      <c r="Q47" s="16"/>
      <c r="R47" s="16"/>
      <c r="S47" s="16"/>
      <c r="T47" s="21" t="s">
        <v>28</v>
      </c>
    </row>
    <row r="48" spans="3:23" ht="12" customHeight="1" x14ac:dyDescent="0.25">
      <c r="D48" s="17" t="s">
        <v>105</v>
      </c>
      <c r="E48" s="18" t="s">
        <v>106</v>
      </c>
      <c r="F48" s="19" t="s">
        <v>27</v>
      </c>
      <c r="G48" s="19" t="s">
        <v>107</v>
      </c>
      <c r="H48" s="20">
        <f t="shared" si="1"/>
        <v>0</v>
      </c>
      <c r="I48" s="24"/>
      <c r="J48" s="24"/>
      <c r="K48" s="24"/>
      <c r="L48" s="24"/>
      <c r="N48" s="16"/>
      <c r="O48" s="16"/>
      <c r="P48" s="16"/>
      <c r="Q48" s="16"/>
      <c r="R48" s="16"/>
      <c r="S48" s="16"/>
      <c r="T48" s="21" t="s">
        <v>28</v>
      </c>
    </row>
    <row r="49" spans="3:23" s="2" customFormat="1" ht="12" customHeight="1" x14ac:dyDescent="0.25">
      <c r="C49" s="1"/>
      <c r="D49" s="17" t="s">
        <v>108</v>
      </c>
      <c r="E49" s="18" t="s">
        <v>109</v>
      </c>
      <c r="F49" s="19" t="s">
        <v>27</v>
      </c>
      <c r="G49" s="19" t="s">
        <v>110</v>
      </c>
      <c r="H49" s="20">
        <f t="shared" si="1"/>
        <v>96.36</v>
      </c>
      <c r="I49" s="24">
        <v>48.5</v>
      </c>
      <c r="J49" s="24">
        <v>16.867000000000001</v>
      </c>
      <c r="K49" s="24">
        <v>27.687000000000001</v>
      </c>
      <c r="L49" s="24">
        <v>3.306</v>
      </c>
      <c r="M49" s="1"/>
      <c r="N49" s="16"/>
      <c r="O49" s="16"/>
      <c r="P49" s="16"/>
      <c r="Q49" s="16"/>
      <c r="R49" s="16"/>
      <c r="S49" s="16"/>
      <c r="T49" s="21" t="s">
        <v>28</v>
      </c>
      <c r="V49" s="58"/>
      <c r="W49" s="58"/>
    </row>
    <row r="50" spans="3:23" s="2" customFormat="1" ht="12" customHeight="1" x14ac:dyDescent="0.25">
      <c r="C50" s="1"/>
      <c r="D50" s="44" t="s">
        <v>111</v>
      </c>
      <c r="E50" s="48" t="s">
        <v>112</v>
      </c>
      <c r="F50" s="60" t="s">
        <v>27</v>
      </c>
      <c r="G50" s="60" t="s">
        <v>113</v>
      </c>
      <c r="H50" s="20">
        <f t="shared" si="1"/>
        <v>0</v>
      </c>
      <c r="I50" s="24"/>
      <c r="J50" s="24"/>
      <c r="K50" s="24"/>
      <c r="L50" s="24"/>
      <c r="M50" s="1"/>
      <c r="N50" s="16"/>
      <c r="O50" s="16"/>
      <c r="P50" s="16"/>
      <c r="Q50" s="16"/>
      <c r="R50" s="16"/>
      <c r="S50" s="16"/>
      <c r="T50" s="21" t="s">
        <v>28</v>
      </c>
      <c r="V50" s="58"/>
      <c r="W50" s="58"/>
    </row>
    <row r="51" spans="3:23" s="2" customFormat="1" ht="12" customHeight="1" x14ac:dyDescent="0.25">
      <c r="C51" s="1"/>
      <c r="D51" s="17" t="s">
        <v>114</v>
      </c>
      <c r="E51" s="18" t="s">
        <v>115</v>
      </c>
      <c r="F51" s="19" t="s">
        <v>27</v>
      </c>
      <c r="G51" s="19" t="s">
        <v>116</v>
      </c>
      <c r="H51" s="20">
        <f t="shared" si="1"/>
        <v>156.87299999999999</v>
      </c>
      <c r="I51" s="24"/>
      <c r="J51" s="24">
        <v>33.493000000000002</v>
      </c>
      <c r="K51" s="24">
        <v>80.582999999999998</v>
      </c>
      <c r="L51" s="24">
        <v>42.796999999999997</v>
      </c>
      <c r="M51" s="1"/>
      <c r="N51" s="16"/>
      <c r="O51" s="16"/>
      <c r="P51" s="16"/>
      <c r="Q51" s="16"/>
      <c r="R51" s="16"/>
      <c r="S51" s="16"/>
      <c r="T51" s="21" t="s">
        <v>28</v>
      </c>
      <c r="V51" s="58"/>
      <c r="W51" s="58"/>
    </row>
    <row r="52" spans="3:23" s="2" customFormat="1" ht="24" customHeight="1" x14ac:dyDescent="0.25">
      <c r="C52" s="1"/>
      <c r="D52" s="17" t="s">
        <v>117</v>
      </c>
      <c r="E52" s="18" t="s">
        <v>118</v>
      </c>
      <c r="F52" s="19" t="s">
        <v>27</v>
      </c>
      <c r="G52" s="19" t="s">
        <v>119</v>
      </c>
      <c r="H52" s="20">
        <f t="shared" si="1"/>
        <v>-60.513000000000005</v>
      </c>
      <c r="I52" s="20">
        <f>I49-I51</f>
        <v>48.5</v>
      </c>
      <c r="J52" s="20">
        <f>J49-J51</f>
        <v>-16.626000000000001</v>
      </c>
      <c r="K52" s="20">
        <f>K49-K51</f>
        <v>-52.896000000000001</v>
      </c>
      <c r="L52" s="20">
        <f>L49-L51</f>
        <v>-39.491</v>
      </c>
      <c r="M52" s="1"/>
      <c r="N52" s="16"/>
      <c r="O52" s="16"/>
      <c r="P52" s="16"/>
      <c r="Q52" s="16"/>
      <c r="R52" s="16"/>
      <c r="S52" s="16"/>
      <c r="T52" s="21" t="s">
        <v>28</v>
      </c>
      <c r="V52" s="58"/>
      <c r="W52" s="58"/>
    </row>
    <row r="53" spans="3:23" s="2" customFormat="1" ht="12" customHeight="1" x14ac:dyDescent="0.25">
      <c r="C53" s="1"/>
      <c r="D53" s="17" t="s">
        <v>120</v>
      </c>
      <c r="E53" s="18" t="s">
        <v>121</v>
      </c>
      <c r="F53" s="19" t="s">
        <v>27</v>
      </c>
      <c r="G53" s="19" t="s">
        <v>122</v>
      </c>
      <c r="H53" s="20">
        <f t="shared" si="1"/>
        <v>0</v>
      </c>
      <c r="I53" s="20">
        <f>SUM(I15,I29,I34)-SUM(I35,I46:I49)</f>
        <v>0</v>
      </c>
      <c r="J53" s="20">
        <f>SUM(J15,J29,J34)-SUM(J35,J46:J49)</f>
        <v>0</v>
      </c>
      <c r="K53" s="20">
        <f>SUM(K15,K29,K34)-SUM(K35,K46:K49)</f>
        <v>0</v>
      </c>
      <c r="L53" s="20">
        <f>SUM(L15,L29,L34)-SUM(L35,L46:L49)</f>
        <v>0</v>
      </c>
      <c r="M53" s="1"/>
      <c r="N53" s="16"/>
      <c r="O53" s="16"/>
      <c r="P53" s="16"/>
      <c r="Q53" s="16"/>
      <c r="R53" s="16"/>
      <c r="S53" s="16"/>
      <c r="T53" s="21" t="s">
        <v>28</v>
      </c>
      <c r="V53" s="58"/>
      <c r="W53" s="58"/>
    </row>
    <row r="54" spans="3:23" s="2" customFormat="1" ht="18" customHeight="1" x14ac:dyDescent="0.25">
      <c r="C54" s="1"/>
      <c r="D54" s="64" t="s">
        <v>123</v>
      </c>
      <c r="E54" s="65"/>
      <c r="F54" s="65"/>
      <c r="G54" s="13"/>
      <c r="H54" s="14"/>
      <c r="I54" s="14"/>
      <c r="J54" s="14"/>
      <c r="K54" s="14"/>
      <c r="L54" s="15"/>
      <c r="M54" s="1"/>
      <c r="N54" s="16"/>
      <c r="O54" s="16"/>
      <c r="P54" s="16"/>
      <c r="Q54" s="16"/>
      <c r="R54" s="16"/>
      <c r="S54" s="16"/>
      <c r="T54" s="16"/>
      <c r="V54" s="58"/>
      <c r="W54" s="58"/>
    </row>
    <row r="55" spans="3:23" s="2" customFormat="1" ht="12" customHeight="1" x14ac:dyDescent="0.25">
      <c r="C55" s="1"/>
      <c r="D55" s="17" t="s">
        <v>124</v>
      </c>
      <c r="E55" s="18" t="s">
        <v>26</v>
      </c>
      <c r="F55" s="19" t="s">
        <v>125</v>
      </c>
      <c r="G55" s="19" t="s">
        <v>126</v>
      </c>
      <c r="H55" s="20">
        <f>SUM(I55:L55)</f>
        <v>9.9882763888888899</v>
      </c>
      <c r="I55" s="20">
        <f>SUM(I56,I57,I60,I63)</f>
        <v>1.4736611111111111</v>
      </c>
      <c r="J55" s="20">
        <f>SUM(J56,J57,J60,J63)</f>
        <v>5.9479041666666665</v>
      </c>
      <c r="K55" s="20">
        <f>SUM(K56,K57,K60,K63)</f>
        <v>2.5667111111111116</v>
      </c>
      <c r="L55" s="20">
        <f>SUM(L56,L57,L60,L63)</f>
        <v>0</v>
      </c>
      <c r="M55" s="1"/>
      <c r="N55" s="16"/>
      <c r="O55" s="16"/>
      <c r="P55" s="16"/>
      <c r="Q55" s="16"/>
      <c r="R55" s="16"/>
      <c r="S55" s="16"/>
      <c r="T55" s="21" t="s">
        <v>28</v>
      </c>
      <c r="V55" s="58"/>
      <c r="W55" s="58"/>
    </row>
    <row r="56" spans="3:23" s="2" customFormat="1" ht="12" customHeight="1" x14ac:dyDescent="0.25">
      <c r="C56" s="1"/>
      <c r="D56" s="44" t="s">
        <v>127</v>
      </c>
      <c r="E56" s="48" t="s">
        <v>30</v>
      </c>
      <c r="F56" s="60" t="s">
        <v>125</v>
      </c>
      <c r="G56" s="60" t="s">
        <v>128</v>
      </c>
      <c r="H56" s="20">
        <f>SUM(I56:L56)</f>
        <v>0</v>
      </c>
      <c r="I56" s="24"/>
      <c r="J56" s="24"/>
      <c r="K56" s="24"/>
      <c r="L56" s="24"/>
      <c r="M56" s="1"/>
      <c r="N56" s="16"/>
      <c r="O56" s="16"/>
      <c r="P56" s="16"/>
      <c r="Q56" s="16"/>
      <c r="R56" s="16"/>
      <c r="S56" s="16"/>
      <c r="T56" s="21" t="s">
        <v>28</v>
      </c>
      <c r="V56" s="58"/>
      <c r="W56" s="58"/>
    </row>
    <row r="57" spans="3:23" s="2" customFormat="1" ht="12" customHeight="1" x14ac:dyDescent="0.25">
      <c r="C57" s="1"/>
      <c r="D57" s="44" t="s">
        <v>129</v>
      </c>
      <c r="E57" s="48" t="s">
        <v>32</v>
      </c>
      <c r="F57" s="60" t="s">
        <v>125</v>
      </c>
      <c r="G57" s="60" t="s">
        <v>130</v>
      </c>
      <c r="H57" s="20">
        <f>SUM(I57:L57)</f>
        <v>0</v>
      </c>
      <c r="I57" s="20">
        <f>SUM(I58:I59)</f>
        <v>0</v>
      </c>
      <c r="J57" s="20">
        <f>SUM(J58:J59)</f>
        <v>0</v>
      </c>
      <c r="K57" s="20">
        <f>SUM(K58:K59)</f>
        <v>0</v>
      </c>
      <c r="L57" s="20">
        <f>SUM(L58:L59)</f>
        <v>0</v>
      </c>
      <c r="M57" s="1"/>
      <c r="N57" s="16"/>
      <c r="O57" s="16"/>
      <c r="P57" s="16"/>
      <c r="Q57" s="16"/>
      <c r="R57" s="16"/>
      <c r="S57" s="16"/>
      <c r="T57" s="21" t="s">
        <v>28</v>
      </c>
      <c r="V57" s="58"/>
      <c r="W57" s="58"/>
    </row>
    <row r="58" spans="3:23" s="2" customFormat="1" ht="12" hidden="1" customHeight="1" x14ac:dyDescent="0.25">
      <c r="C58" s="1"/>
      <c r="D58" s="47"/>
      <c r="E58" s="26"/>
      <c r="F58" s="46"/>
      <c r="G58" s="46"/>
      <c r="H58" s="28"/>
      <c r="I58" s="28"/>
      <c r="J58" s="28"/>
      <c r="K58" s="28"/>
      <c r="L58" s="29"/>
      <c r="M58" s="1"/>
      <c r="N58" s="21" t="s">
        <v>33</v>
      </c>
      <c r="O58" s="16"/>
      <c r="P58" s="16"/>
      <c r="Q58" s="16"/>
      <c r="R58" s="16"/>
      <c r="S58" s="16"/>
      <c r="T58" s="16"/>
      <c r="V58" s="58"/>
      <c r="W58" s="58"/>
    </row>
    <row r="59" spans="3:23" s="2" customFormat="1" ht="12" customHeight="1" x14ac:dyDescent="0.25">
      <c r="C59" s="1"/>
      <c r="D59" s="45"/>
      <c r="E59" s="26" t="s">
        <v>34</v>
      </c>
      <c r="F59" s="46"/>
      <c r="G59" s="46"/>
      <c r="H59" s="28"/>
      <c r="I59" s="28"/>
      <c r="J59" s="28"/>
      <c r="K59" s="28"/>
      <c r="L59" s="29"/>
      <c r="M59" s="1"/>
      <c r="N59" s="16"/>
      <c r="O59" s="16"/>
      <c r="P59" s="16"/>
      <c r="Q59" s="16"/>
      <c r="R59" s="16"/>
      <c r="S59" s="16"/>
      <c r="T59" s="31" t="s">
        <v>131</v>
      </c>
      <c r="V59" s="58"/>
      <c r="W59" s="58"/>
    </row>
    <row r="60" spans="3:23" s="2" customFormat="1" ht="12" customHeight="1" x14ac:dyDescent="0.25">
      <c r="C60" s="1"/>
      <c r="D60" s="44" t="s">
        <v>132</v>
      </c>
      <c r="E60" s="48" t="s">
        <v>37</v>
      </c>
      <c r="F60" s="60" t="s">
        <v>125</v>
      </c>
      <c r="G60" s="60" t="s">
        <v>133</v>
      </c>
      <c r="H60" s="20">
        <f>SUM(I60:L60)</f>
        <v>0</v>
      </c>
      <c r="I60" s="20">
        <f>SUM(I61:I62)</f>
        <v>0</v>
      </c>
      <c r="J60" s="20">
        <f>SUM(J61:J62)</f>
        <v>0</v>
      </c>
      <c r="K60" s="20">
        <f>SUM(K61:K62)</f>
        <v>0</v>
      </c>
      <c r="L60" s="20">
        <f>SUM(L61:L62)</f>
        <v>0</v>
      </c>
      <c r="M60" s="1"/>
      <c r="N60" s="16"/>
      <c r="O60" s="16"/>
      <c r="P60" s="16"/>
      <c r="Q60" s="16"/>
      <c r="R60" s="16"/>
      <c r="S60" s="16"/>
      <c r="T60" s="21" t="s">
        <v>28</v>
      </c>
      <c r="V60" s="58"/>
      <c r="W60" s="58"/>
    </row>
    <row r="61" spans="3:23" s="2" customFormat="1" ht="12" hidden="1" customHeight="1" x14ac:dyDescent="0.25">
      <c r="C61" s="1"/>
      <c r="D61" s="47"/>
      <c r="E61" s="26"/>
      <c r="F61" s="46"/>
      <c r="G61" s="46"/>
      <c r="H61" s="28"/>
      <c r="I61" s="28"/>
      <c r="J61" s="28"/>
      <c r="K61" s="28"/>
      <c r="L61" s="29"/>
      <c r="M61" s="1"/>
      <c r="N61" s="21" t="s">
        <v>33</v>
      </c>
      <c r="O61" s="16"/>
      <c r="P61" s="16"/>
      <c r="Q61" s="16"/>
      <c r="R61" s="16"/>
      <c r="S61" s="16"/>
      <c r="T61" s="16"/>
      <c r="V61" s="58"/>
      <c r="W61" s="58"/>
    </row>
    <row r="62" spans="3:23" s="2" customFormat="1" ht="12" customHeight="1" x14ac:dyDescent="0.25">
      <c r="C62" s="1"/>
      <c r="D62" s="45"/>
      <c r="E62" s="26" t="s">
        <v>34</v>
      </c>
      <c r="F62" s="46"/>
      <c r="G62" s="46"/>
      <c r="H62" s="28"/>
      <c r="I62" s="28"/>
      <c r="J62" s="28"/>
      <c r="K62" s="28"/>
      <c r="L62" s="29"/>
      <c r="M62" s="1"/>
      <c r="N62" s="16"/>
      <c r="O62" s="16"/>
      <c r="P62" s="16"/>
      <c r="Q62" s="16"/>
      <c r="R62" s="16"/>
      <c r="S62" s="16"/>
      <c r="T62" s="31" t="s">
        <v>134</v>
      </c>
      <c r="V62" s="58"/>
      <c r="W62" s="58"/>
    </row>
    <row r="63" spans="3:23" s="2" customFormat="1" ht="12" customHeight="1" x14ac:dyDescent="0.25">
      <c r="C63" s="1"/>
      <c r="D63" s="44" t="s">
        <v>135</v>
      </c>
      <c r="E63" s="48" t="s">
        <v>41</v>
      </c>
      <c r="F63" s="60" t="s">
        <v>125</v>
      </c>
      <c r="G63" s="60" t="s">
        <v>136</v>
      </c>
      <c r="H63" s="20">
        <f>SUM(I63:L63)</f>
        <v>9.9882763888888899</v>
      </c>
      <c r="I63" s="20">
        <f>SUM(I64:I68)</f>
        <v>1.4736611111111111</v>
      </c>
      <c r="J63" s="20">
        <f>SUM(J64:J68)</f>
        <v>5.9479041666666665</v>
      </c>
      <c r="K63" s="20">
        <f>SUM(K64:K68)</f>
        <v>2.5667111111111116</v>
      </c>
      <c r="L63" s="20">
        <f>SUM(L64:L68)</f>
        <v>0</v>
      </c>
      <c r="M63" s="1"/>
      <c r="N63" s="16"/>
      <c r="O63" s="16"/>
      <c r="P63" s="16"/>
      <c r="Q63" s="16"/>
      <c r="R63" s="16"/>
      <c r="S63" s="16"/>
      <c r="T63" s="21" t="s">
        <v>28</v>
      </c>
      <c r="V63" s="58"/>
      <c r="W63" s="58"/>
    </row>
    <row r="64" spans="3:23" s="2" customFormat="1" ht="12" hidden="1" customHeight="1" x14ac:dyDescent="0.25">
      <c r="C64" s="1"/>
      <c r="D64" s="47"/>
      <c r="E64" s="26"/>
      <c r="F64" s="46"/>
      <c r="G64" s="46"/>
      <c r="H64" s="28"/>
      <c r="I64" s="28"/>
      <c r="J64" s="28"/>
      <c r="K64" s="28"/>
      <c r="L64" s="29"/>
      <c r="M64" s="1"/>
      <c r="N64" s="21" t="s">
        <v>33</v>
      </c>
      <c r="O64" s="16"/>
      <c r="P64" s="16"/>
      <c r="Q64" s="16"/>
      <c r="R64" s="16"/>
      <c r="S64" s="16"/>
      <c r="T64" s="16"/>
      <c r="V64" s="58"/>
      <c r="W64" s="58"/>
    </row>
    <row r="65" spans="3:23" s="1" customFormat="1" ht="12" customHeight="1" x14ac:dyDescent="0.15">
      <c r="C65" s="32" t="s">
        <v>43</v>
      </c>
      <c r="D65" s="44" t="str">
        <f>"12.4."&amp;N65</f>
        <v>12.4.1</v>
      </c>
      <c r="E65" s="52" t="s">
        <v>44</v>
      </c>
      <c r="F65" s="60" t="s">
        <v>125</v>
      </c>
      <c r="G65" s="60" t="s">
        <v>136</v>
      </c>
      <c r="H65" s="20">
        <f>SUM(I65:L65)</f>
        <v>9.2438361111111114</v>
      </c>
      <c r="I65" s="24">
        <f>I25/720</f>
        <v>1.4736611111111111</v>
      </c>
      <c r="J65" s="24">
        <f>J25/720</f>
        <v>5.9479041666666665</v>
      </c>
      <c r="K65" s="24">
        <f>K25/720</f>
        <v>1.8222708333333335</v>
      </c>
      <c r="L65" s="24"/>
      <c r="N65" s="21" t="s">
        <v>25</v>
      </c>
      <c r="O65" s="34" t="s">
        <v>44</v>
      </c>
      <c r="P65" s="34" t="s">
        <v>45</v>
      </c>
      <c r="Q65" s="34" t="s">
        <v>46</v>
      </c>
      <c r="R65" s="34" t="s">
        <v>47</v>
      </c>
      <c r="S65" s="21" t="s">
        <v>48</v>
      </c>
      <c r="T65" s="21" t="s">
        <v>137</v>
      </c>
      <c r="V65" s="61"/>
      <c r="W65" s="61"/>
    </row>
    <row r="66" spans="3:23" s="1" customFormat="1" ht="12" customHeight="1" x14ac:dyDescent="0.15">
      <c r="C66" s="32" t="s">
        <v>43</v>
      </c>
      <c r="D66" s="44" t="str">
        <f>"12.4."&amp;N66</f>
        <v>12.4.2</v>
      </c>
      <c r="E66" s="52" t="s">
        <v>50</v>
      </c>
      <c r="F66" s="60" t="s">
        <v>125</v>
      </c>
      <c r="G66" s="60" t="s">
        <v>136</v>
      </c>
      <c r="H66" s="20">
        <f>SUM(I66:L66)</f>
        <v>0.52801666666666669</v>
      </c>
      <c r="I66" s="24"/>
      <c r="J66" s="24"/>
      <c r="K66" s="24">
        <f>K26/720</f>
        <v>0.52801666666666669</v>
      </c>
      <c r="L66" s="24"/>
      <c r="N66" s="21" t="s">
        <v>51</v>
      </c>
      <c r="O66" s="34" t="s">
        <v>50</v>
      </c>
      <c r="P66" s="34" t="s">
        <v>52</v>
      </c>
      <c r="Q66" s="34" t="s">
        <v>53</v>
      </c>
      <c r="R66" s="34" t="s">
        <v>47</v>
      </c>
      <c r="S66" s="21" t="s">
        <v>48</v>
      </c>
      <c r="T66" s="21" t="s">
        <v>137</v>
      </c>
      <c r="V66" s="61"/>
      <c r="W66" s="61"/>
    </row>
    <row r="67" spans="3:23" s="1" customFormat="1" ht="12" customHeight="1" x14ac:dyDescent="0.15">
      <c r="C67" s="32" t="s">
        <v>43</v>
      </c>
      <c r="D67" s="44" t="str">
        <f>"12.4."&amp;N67</f>
        <v>12.4.3</v>
      </c>
      <c r="E67" s="52" t="s">
        <v>54</v>
      </c>
      <c r="F67" s="60" t="s">
        <v>125</v>
      </c>
      <c r="G67" s="60" t="s">
        <v>136</v>
      </c>
      <c r="H67" s="20">
        <f>SUM(I67:L67)</f>
        <v>0.21642361111111111</v>
      </c>
      <c r="I67" s="24"/>
      <c r="J67" s="24"/>
      <c r="K67" s="24">
        <f>K27/720</f>
        <v>0.21642361111111111</v>
      </c>
      <c r="L67" s="24"/>
      <c r="N67" s="21" t="s">
        <v>55</v>
      </c>
      <c r="O67" s="34" t="s">
        <v>54</v>
      </c>
      <c r="P67" s="34" t="s">
        <v>56</v>
      </c>
      <c r="Q67" s="34" t="s">
        <v>57</v>
      </c>
      <c r="R67" s="34" t="s">
        <v>58</v>
      </c>
      <c r="S67" s="21" t="s">
        <v>48</v>
      </c>
      <c r="T67" s="21" t="s">
        <v>137</v>
      </c>
      <c r="V67" s="61"/>
      <c r="W67" s="61"/>
    </row>
    <row r="68" spans="3:23" ht="12" customHeight="1" x14ac:dyDescent="0.25">
      <c r="D68" s="45"/>
      <c r="E68" s="26" t="s">
        <v>34</v>
      </c>
      <c r="F68" s="46"/>
      <c r="G68" s="46"/>
      <c r="H68" s="28"/>
      <c r="I68" s="28"/>
      <c r="J68" s="28"/>
      <c r="K68" s="28"/>
      <c r="L68" s="29"/>
      <c r="N68" s="16"/>
      <c r="O68" s="16"/>
      <c r="P68" s="16"/>
      <c r="Q68" s="16"/>
      <c r="R68" s="16"/>
      <c r="S68" s="16"/>
      <c r="T68" s="31" t="s">
        <v>138</v>
      </c>
    </row>
    <row r="69" spans="3:23" ht="12" customHeight="1" x14ac:dyDescent="0.25">
      <c r="D69" s="17" t="s">
        <v>139</v>
      </c>
      <c r="E69" s="18" t="s">
        <v>60</v>
      </c>
      <c r="F69" s="19" t="s">
        <v>125</v>
      </c>
      <c r="G69" s="19" t="s">
        <v>140</v>
      </c>
      <c r="H69" s="20">
        <f t="shared" ref="H69:H81" si="2">SUM(I69:L69)</f>
        <v>4.5233027777777783</v>
      </c>
      <c r="I69" s="20">
        <f>SUM(I71,I72,I73)</f>
        <v>0</v>
      </c>
      <c r="J69" s="20">
        <f>SUM(J70,J72,J73)</f>
        <v>0</v>
      </c>
      <c r="K69" s="20">
        <f>SUM(K70,K71,K73)</f>
        <v>2.7760236111111114</v>
      </c>
      <c r="L69" s="20">
        <f>SUM(L70,L71,L72)</f>
        <v>1.7472791666666669</v>
      </c>
      <c r="N69" s="16"/>
      <c r="O69" s="16"/>
      <c r="P69" s="16"/>
      <c r="Q69" s="16"/>
      <c r="R69" s="16"/>
      <c r="S69" s="16"/>
      <c r="T69" s="21" t="s">
        <v>28</v>
      </c>
    </row>
    <row r="70" spans="3:23" ht="12" customHeight="1" x14ac:dyDescent="0.25">
      <c r="D70" s="44" t="s">
        <v>141</v>
      </c>
      <c r="E70" s="48" t="s">
        <v>20</v>
      </c>
      <c r="F70" s="60" t="s">
        <v>125</v>
      </c>
      <c r="G70" s="60" t="s">
        <v>142</v>
      </c>
      <c r="H70" s="20">
        <f t="shared" si="2"/>
        <v>1.4063000000000001</v>
      </c>
      <c r="I70" s="35"/>
      <c r="J70" s="24"/>
      <c r="K70" s="24">
        <f>K30/720</f>
        <v>1.4063000000000001</v>
      </c>
      <c r="L70" s="24"/>
      <c r="N70" s="16"/>
      <c r="O70" s="16"/>
      <c r="P70" s="16"/>
      <c r="Q70" s="16"/>
      <c r="R70" s="16"/>
      <c r="S70" s="16"/>
      <c r="T70" s="21" t="s">
        <v>28</v>
      </c>
    </row>
    <row r="71" spans="3:23" ht="12" customHeight="1" x14ac:dyDescent="0.25">
      <c r="D71" s="44" t="s">
        <v>143</v>
      </c>
      <c r="E71" s="48" t="s">
        <v>21</v>
      </c>
      <c r="F71" s="60" t="s">
        <v>125</v>
      </c>
      <c r="G71" s="60" t="s">
        <v>144</v>
      </c>
      <c r="H71" s="20">
        <f t="shared" si="2"/>
        <v>1.3697236111111115</v>
      </c>
      <c r="I71" s="24"/>
      <c r="J71" s="35"/>
      <c r="K71" s="24">
        <f>K31/720</f>
        <v>1.3697236111111115</v>
      </c>
      <c r="L71" s="24"/>
      <c r="N71" s="16"/>
      <c r="O71" s="16"/>
      <c r="P71" s="16"/>
      <c r="Q71" s="16"/>
      <c r="R71" s="16"/>
      <c r="S71" s="16"/>
      <c r="T71" s="21" t="s">
        <v>28</v>
      </c>
    </row>
    <row r="72" spans="3:23" ht="12" customHeight="1" x14ac:dyDescent="0.25">
      <c r="D72" s="44" t="s">
        <v>145</v>
      </c>
      <c r="E72" s="48" t="s">
        <v>22</v>
      </c>
      <c r="F72" s="60" t="s">
        <v>125</v>
      </c>
      <c r="G72" s="60" t="s">
        <v>146</v>
      </c>
      <c r="H72" s="20">
        <f t="shared" si="2"/>
        <v>1.7472791666666669</v>
      </c>
      <c r="I72" s="24"/>
      <c r="J72" s="24"/>
      <c r="K72" s="35"/>
      <c r="L72" s="24">
        <f>L32/720</f>
        <v>1.7472791666666669</v>
      </c>
      <c r="N72" s="16"/>
      <c r="O72" s="16"/>
      <c r="P72" s="16"/>
      <c r="Q72" s="16"/>
      <c r="R72" s="16"/>
      <c r="S72" s="16"/>
      <c r="T72" s="21" t="s">
        <v>28</v>
      </c>
    </row>
    <row r="73" spans="3:23" ht="12" customHeight="1" x14ac:dyDescent="0.25">
      <c r="D73" s="44" t="s">
        <v>147</v>
      </c>
      <c r="E73" s="48" t="s">
        <v>69</v>
      </c>
      <c r="F73" s="60" t="s">
        <v>125</v>
      </c>
      <c r="G73" s="60" t="s">
        <v>148</v>
      </c>
      <c r="H73" s="20">
        <f t="shared" si="2"/>
        <v>0</v>
      </c>
      <c r="I73" s="24"/>
      <c r="J73" s="24"/>
      <c r="K73" s="24"/>
      <c r="L73" s="35"/>
      <c r="N73" s="16"/>
      <c r="O73" s="16"/>
      <c r="P73" s="16"/>
      <c r="Q73" s="16"/>
      <c r="R73" s="16"/>
      <c r="S73" s="16"/>
      <c r="T73" s="21" t="s">
        <v>28</v>
      </c>
    </row>
    <row r="74" spans="3:23" ht="12" customHeight="1" x14ac:dyDescent="0.25">
      <c r="D74" s="17" t="s">
        <v>149</v>
      </c>
      <c r="E74" s="18" t="s">
        <v>71</v>
      </c>
      <c r="F74" s="19" t="s">
        <v>125</v>
      </c>
      <c r="G74" s="19" t="s">
        <v>150</v>
      </c>
      <c r="H74" s="20">
        <f t="shared" si="2"/>
        <v>0</v>
      </c>
      <c r="I74" s="24"/>
      <c r="J74" s="24"/>
      <c r="K74" s="24"/>
      <c r="L74" s="24"/>
      <c r="N74" s="16"/>
      <c r="O74" s="16"/>
      <c r="P74" s="16"/>
      <c r="Q74" s="16"/>
      <c r="R74" s="16"/>
      <c r="S74" s="16"/>
      <c r="T74" s="21" t="s">
        <v>28</v>
      </c>
    </row>
    <row r="75" spans="3:23" ht="12" customHeight="1" x14ac:dyDescent="0.25">
      <c r="D75" s="17" t="s">
        <v>151</v>
      </c>
      <c r="E75" s="18" t="s">
        <v>74</v>
      </c>
      <c r="F75" s="19" t="s">
        <v>125</v>
      </c>
      <c r="G75" s="19" t="s">
        <v>152</v>
      </c>
      <c r="H75" s="20">
        <f t="shared" si="2"/>
        <v>9.8544430555555564</v>
      </c>
      <c r="I75" s="20">
        <f>SUM(I76,I78,I81,I85)</f>
        <v>0</v>
      </c>
      <c r="J75" s="20">
        <f>SUM(J76,J78,J81,J85)</f>
        <v>4.5547541666666662</v>
      </c>
      <c r="K75" s="20">
        <f>SUM(K76,K78,K81,K85)</f>
        <v>3.5570013888888892</v>
      </c>
      <c r="L75" s="20">
        <f>SUM(L76,L78,L81,L85)</f>
        <v>1.7426874999999999</v>
      </c>
      <c r="N75" s="16"/>
      <c r="O75" s="16"/>
      <c r="P75" s="16"/>
      <c r="Q75" s="16"/>
      <c r="R75" s="16"/>
      <c r="S75" s="16"/>
      <c r="T75" s="21" t="s">
        <v>28</v>
      </c>
    </row>
    <row r="76" spans="3:23" ht="24" customHeight="1" x14ac:dyDescent="0.25">
      <c r="D76" s="44" t="s">
        <v>153</v>
      </c>
      <c r="E76" s="48" t="s">
        <v>77</v>
      </c>
      <c r="F76" s="60" t="s">
        <v>125</v>
      </c>
      <c r="G76" s="60" t="s">
        <v>154</v>
      </c>
      <c r="H76" s="20">
        <f t="shared" si="2"/>
        <v>0</v>
      </c>
      <c r="I76" s="24"/>
      <c r="J76" s="24"/>
      <c r="K76" s="24"/>
      <c r="L76" s="24"/>
      <c r="N76" s="16"/>
      <c r="O76" s="16"/>
      <c r="P76" s="16"/>
      <c r="Q76" s="16"/>
      <c r="R76" s="16"/>
      <c r="S76" s="16"/>
      <c r="T76" s="21" t="s">
        <v>28</v>
      </c>
    </row>
    <row r="77" spans="3:23" ht="12" customHeight="1" x14ac:dyDescent="0.25">
      <c r="D77" s="44" t="s">
        <v>155</v>
      </c>
      <c r="E77" s="49" t="s">
        <v>80</v>
      </c>
      <c r="F77" s="60" t="s">
        <v>125</v>
      </c>
      <c r="G77" s="60" t="s">
        <v>156</v>
      </c>
      <c r="H77" s="20">
        <f t="shared" si="2"/>
        <v>0</v>
      </c>
      <c r="I77" s="24"/>
      <c r="J77" s="24"/>
      <c r="K77" s="24"/>
      <c r="L77" s="24"/>
      <c r="N77" s="16"/>
      <c r="O77" s="16"/>
      <c r="P77" s="16"/>
      <c r="Q77" s="16"/>
      <c r="R77" s="16"/>
      <c r="S77" s="16"/>
      <c r="T77" s="21" t="s">
        <v>28</v>
      </c>
    </row>
    <row r="78" spans="3:23" ht="12" customHeight="1" x14ac:dyDescent="0.25">
      <c r="D78" s="44" t="s">
        <v>157</v>
      </c>
      <c r="E78" s="48" t="s">
        <v>83</v>
      </c>
      <c r="F78" s="60" t="s">
        <v>125</v>
      </c>
      <c r="G78" s="60" t="s">
        <v>158</v>
      </c>
      <c r="H78" s="20">
        <f t="shared" si="2"/>
        <v>7.434926388888889</v>
      </c>
      <c r="I78" s="24"/>
      <c r="J78" s="24">
        <f>J38/720</f>
        <v>2.1352374999999997</v>
      </c>
      <c r="K78" s="24">
        <f>K38/720</f>
        <v>3.5570013888888892</v>
      </c>
      <c r="L78" s="24">
        <f>L38/720</f>
        <v>1.7426874999999999</v>
      </c>
      <c r="N78" s="16"/>
      <c r="O78" s="16"/>
      <c r="P78" s="16"/>
      <c r="Q78" s="16"/>
      <c r="R78" s="16"/>
      <c r="S78" s="16"/>
      <c r="T78" s="21" t="s">
        <v>28</v>
      </c>
    </row>
    <row r="79" spans="3:23" ht="12" customHeight="1" x14ac:dyDescent="0.25">
      <c r="D79" s="44" t="s">
        <v>159</v>
      </c>
      <c r="E79" s="49" t="s">
        <v>86</v>
      </c>
      <c r="F79" s="60" t="s">
        <v>125</v>
      </c>
      <c r="G79" s="60" t="s">
        <v>160</v>
      </c>
      <c r="H79" s="20">
        <f t="shared" si="2"/>
        <v>0</v>
      </c>
      <c r="I79" s="24"/>
      <c r="J79" s="24"/>
      <c r="K79" s="24"/>
      <c r="L79" s="24"/>
      <c r="N79" s="16"/>
      <c r="O79" s="16"/>
      <c r="P79" s="16"/>
      <c r="Q79" s="16"/>
      <c r="R79" s="16"/>
      <c r="S79" s="16"/>
      <c r="T79" s="21" t="s">
        <v>28</v>
      </c>
    </row>
    <row r="80" spans="3:23" ht="12" customHeight="1" x14ac:dyDescent="0.25">
      <c r="D80" s="44" t="s">
        <v>161</v>
      </c>
      <c r="E80" s="50" t="s">
        <v>89</v>
      </c>
      <c r="F80" s="60" t="s">
        <v>125</v>
      </c>
      <c r="G80" s="60" t="s">
        <v>162</v>
      </c>
      <c r="H80" s="20">
        <f t="shared" si="2"/>
        <v>0</v>
      </c>
      <c r="I80" s="24"/>
      <c r="J80" s="24"/>
      <c r="K80" s="24"/>
      <c r="L80" s="24"/>
      <c r="N80" s="16"/>
      <c r="O80" s="16"/>
      <c r="P80" s="16"/>
      <c r="Q80" s="16"/>
      <c r="R80" s="16"/>
      <c r="S80" s="16"/>
      <c r="T80" s="21" t="s">
        <v>28</v>
      </c>
    </row>
    <row r="81" spans="3:23" ht="12" customHeight="1" x14ac:dyDescent="0.25">
      <c r="D81" s="44" t="s">
        <v>163</v>
      </c>
      <c r="E81" s="48" t="s">
        <v>92</v>
      </c>
      <c r="F81" s="60" t="s">
        <v>125</v>
      </c>
      <c r="G81" s="60" t="s">
        <v>164</v>
      </c>
      <c r="H81" s="20">
        <f t="shared" si="2"/>
        <v>2.4195166666666665</v>
      </c>
      <c r="I81" s="20">
        <f>SUM(I82:I84)</f>
        <v>0</v>
      </c>
      <c r="J81" s="20">
        <f>SUM(J82:J84)</f>
        <v>2.4195166666666665</v>
      </c>
      <c r="K81" s="20">
        <f>SUM(K82:K84)</f>
        <v>0</v>
      </c>
      <c r="L81" s="20">
        <f>SUM(L82:L84)</f>
        <v>0</v>
      </c>
      <c r="N81" s="16"/>
      <c r="O81" s="16"/>
      <c r="P81" s="16"/>
      <c r="Q81" s="16"/>
      <c r="R81" s="16"/>
      <c r="S81" s="16"/>
      <c r="T81" s="21" t="s">
        <v>28</v>
      </c>
    </row>
    <row r="82" spans="3:23" ht="12" hidden="1" customHeight="1" x14ac:dyDescent="0.25">
      <c r="D82" s="47"/>
      <c r="E82" s="26"/>
      <c r="F82" s="46"/>
      <c r="G82" s="46"/>
      <c r="H82" s="28"/>
      <c r="I82" s="28"/>
      <c r="J82" s="28"/>
      <c r="K82" s="28"/>
      <c r="L82" s="29"/>
      <c r="N82" s="21" t="s">
        <v>33</v>
      </c>
      <c r="O82" s="16"/>
      <c r="P82" s="16"/>
      <c r="Q82" s="16"/>
      <c r="R82" s="16"/>
      <c r="S82" s="16"/>
      <c r="T82" s="16"/>
    </row>
    <row r="83" spans="3:23" s="1" customFormat="1" ht="12" customHeight="1" x14ac:dyDescent="0.15">
      <c r="C83" s="32" t="s">
        <v>43</v>
      </c>
      <c r="D83" s="44" t="str">
        <f>"15.3."&amp;N83</f>
        <v>15.3.1</v>
      </c>
      <c r="E83" s="52" t="s">
        <v>50</v>
      </c>
      <c r="F83" s="60" t="s">
        <v>125</v>
      </c>
      <c r="G83" s="60" t="s">
        <v>164</v>
      </c>
      <c r="H83" s="20">
        <f>SUM(I83:L83)</f>
        <v>2.4195166666666665</v>
      </c>
      <c r="I83" s="24"/>
      <c r="J83" s="24">
        <f>J43/720</f>
        <v>2.4195166666666665</v>
      </c>
      <c r="K83" s="24"/>
      <c r="L83" s="24"/>
      <c r="N83" s="21" t="s">
        <v>25</v>
      </c>
      <c r="O83" s="34" t="s">
        <v>50</v>
      </c>
      <c r="P83" s="34" t="s">
        <v>52</v>
      </c>
      <c r="Q83" s="34" t="s">
        <v>53</v>
      </c>
      <c r="R83" s="34" t="s">
        <v>47</v>
      </c>
      <c r="S83" s="21" t="s">
        <v>48</v>
      </c>
      <c r="T83" s="21" t="s">
        <v>165</v>
      </c>
      <c r="V83" s="61"/>
      <c r="W83" s="61"/>
    </row>
    <row r="84" spans="3:23" ht="12" customHeight="1" x14ac:dyDescent="0.25">
      <c r="D84" s="45"/>
      <c r="E84" s="26" t="s">
        <v>34</v>
      </c>
      <c r="F84" s="46"/>
      <c r="G84" s="46"/>
      <c r="H84" s="28"/>
      <c r="I84" s="28"/>
      <c r="J84" s="28"/>
      <c r="K84" s="28"/>
      <c r="L84" s="29"/>
      <c r="N84" s="16"/>
      <c r="O84" s="16"/>
      <c r="P84" s="16"/>
      <c r="Q84" s="16"/>
      <c r="R84" s="16"/>
      <c r="S84" s="16"/>
      <c r="T84" s="31" t="s">
        <v>166</v>
      </c>
    </row>
    <row r="85" spans="3:23" ht="12" customHeight="1" x14ac:dyDescent="0.25">
      <c r="D85" s="44" t="s">
        <v>167</v>
      </c>
      <c r="E85" s="48" t="s">
        <v>97</v>
      </c>
      <c r="F85" s="60" t="s">
        <v>125</v>
      </c>
      <c r="G85" s="60" t="s">
        <v>168</v>
      </c>
      <c r="H85" s="20">
        <f t="shared" ref="H85:H93" si="3">SUM(I85:L85)</f>
        <v>0</v>
      </c>
      <c r="I85" s="24"/>
      <c r="J85" s="24"/>
      <c r="K85" s="24"/>
      <c r="L85" s="24"/>
      <c r="N85" s="16"/>
      <c r="O85" s="16"/>
      <c r="P85" s="16"/>
      <c r="Q85" s="16"/>
      <c r="R85" s="16"/>
      <c r="S85" s="16"/>
      <c r="T85" s="21" t="s">
        <v>28</v>
      </c>
    </row>
    <row r="86" spans="3:23" ht="12" customHeight="1" x14ac:dyDescent="0.25">
      <c r="D86" s="17" t="s">
        <v>169</v>
      </c>
      <c r="E86" s="18" t="s">
        <v>100</v>
      </c>
      <c r="F86" s="19" t="s">
        <v>125</v>
      </c>
      <c r="G86" s="19" t="s">
        <v>170</v>
      </c>
      <c r="H86" s="20">
        <f t="shared" si="3"/>
        <v>4.5233027777777783</v>
      </c>
      <c r="I86" s="24">
        <f>I46/720</f>
        <v>1.4063000000000001</v>
      </c>
      <c r="J86" s="24">
        <f>J46/720</f>
        <v>1.3697236111111115</v>
      </c>
      <c r="K86" s="24">
        <f>K46/720</f>
        <v>1.7472791666666669</v>
      </c>
      <c r="L86" s="24"/>
      <c r="N86" s="16"/>
      <c r="O86" s="16"/>
      <c r="P86" s="16"/>
      <c r="Q86" s="16"/>
      <c r="R86" s="16"/>
      <c r="S86" s="16"/>
      <c r="T86" s="21" t="s">
        <v>28</v>
      </c>
    </row>
    <row r="87" spans="3:23" ht="12" customHeight="1" x14ac:dyDescent="0.25">
      <c r="D87" s="17" t="s">
        <v>171</v>
      </c>
      <c r="E87" s="18" t="s">
        <v>103</v>
      </c>
      <c r="F87" s="19" t="s">
        <v>125</v>
      </c>
      <c r="G87" s="19" t="s">
        <v>172</v>
      </c>
      <c r="H87" s="20">
        <f t="shared" si="3"/>
        <v>0</v>
      </c>
      <c r="I87" s="24"/>
      <c r="J87" s="24"/>
      <c r="K87" s="24"/>
      <c r="L87" s="24"/>
      <c r="N87" s="16"/>
      <c r="O87" s="16"/>
      <c r="P87" s="16"/>
      <c r="Q87" s="16"/>
      <c r="R87" s="16"/>
      <c r="S87" s="16"/>
      <c r="T87" s="21" t="s">
        <v>28</v>
      </c>
    </row>
    <row r="88" spans="3:23" ht="12" customHeight="1" x14ac:dyDescent="0.25">
      <c r="D88" s="17" t="s">
        <v>173</v>
      </c>
      <c r="E88" s="18" t="s">
        <v>106</v>
      </c>
      <c r="F88" s="19" t="s">
        <v>125</v>
      </c>
      <c r="G88" s="19" t="s">
        <v>174</v>
      </c>
      <c r="H88" s="20">
        <f t="shared" si="3"/>
        <v>0</v>
      </c>
      <c r="I88" s="24"/>
      <c r="J88" s="24"/>
      <c r="K88" s="24"/>
      <c r="L88" s="24"/>
      <c r="N88" s="16"/>
      <c r="O88" s="16"/>
      <c r="P88" s="16"/>
      <c r="Q88" s="16"/>
      <c r="R88" s="16"/>
      <c r="S88" s="16"/>
      <c r="T88" s="21" t="s">
        <v>28</v>
      </c>
    </row>
    <row r="89" spans="3:23" ht="12" customHeight="1" x14ac:dyDescent="0.25">
      <c r="D89" s="17" t="s">
        <v>175</v>
      </c>
      <c r="E89" s="18" t="s">
        <v>109</v>
      </c>
      <c r="F89" s="19" t="s">
        <v>125</v>
      </c>
      <c r="G89" s="19" t="s">
        <v>176</v>
      </c>
      <c r="H89" s="20">
        <f t="shared" si="3"/>
        <v>0.13383333333333333</v>
      </c>
      <c r="I89" s="24">
        <f>I49/720</f>
        <v>6.7361111111111108E-2</v>
      </c>
      <c r="J89" s="24">
        <f>J49/720</f>
        <v>2.3426388888888889E-2</v>
      </c>
      <c r="K89" s="24">
        <f>K49/720</f>
        <v>3.8454166666666671E-2</v>
      </c>
      <c r="L89" s="24">
        <f>L49/720</f>
        <v>4.5916666666666666E-3</v>
      </c>
      <c r="N89" s="16"/>
      <c r="O89" s="16"/>
      <c r="P89" s="16"/>
      <c r="Q89" s="16"/>
      <c r="R89" s="16"/>
      <c r="S89" s="16"/>
      <c r="T89" s="21" t="s">
        <v>28</v>
      </c>
    </row>
    <row r="90" spans="3:23" ht="12" customHeight="1" x14ac:dyDescent="0.25">
      <c r="D90" s="44" t="s">
        <v>177</v>
      </c>
      <c r="E90" s="48" t="s">
        <v>178</v>
      </c>
      <c r="F90" s="60" t="s">
        <v>125</v>
      </c>
      <c r="G90" s="60" t="s">
        <v>179</v>
      </c>
      <c r="H90" s="20">
        <f t="shared" si="3"/>
        <v>0</v>
      </c>
      <c r="I90" s="24"/>
      <c r="J90" s="24"/>
      <c r="K90" s="24"/>
      <c r="L90" s="24"/>
      <c r="N90" s="16"/>
      <c r="O90" s="16"/>
      <c r="P90" s="16"/>
      <c r="Q90" s="16"/>
      <c r="R90" s="16"/>
      <c r="S90" s="16"/>
      <c r="T90" s="21" t="s">
        <v>28</v>
      </c>
    </row>
    <row r="91" spans="3:23" ht="12" customHeight="1" x14ac:dyDescent="0.25">
      <c r="D91" s="17" t="s">
        <v>180</v>
      </c>
      <c r="E91" s="18" t="s">
        <v>115</v>
      </c>
      <c r="F91" s="19" t="s">
        <v>125</v>
      </c>
      <c r="G91" s="19" t="s">
        <v>181</v>
      </c>
      <c r="H91" s="20">
        <f t="shared" si="3"/>
        <v>0.21787916666666665</v>
      </c>
      <c r="I91" s="24"/>
      <c r="J91" s="24">
        <f>J51/720</f>
        <v>4.6518055555555556E-2</v>
      </c>
      <c r="K91" s="24">
        <f>K51/720</f>
        <v>0.11192083333333333</v>
      </c>
      <c r="L91" s="24">
        <f>L51/720</f>
        <v>5.9440277777777772E-2</v>
      </c>
      <c r="N91" s="16"/>
      <c r="O91" s="16"/>
      <c r="P91" s="16"/>
      <c r="Q91" s="16"/>
      <c r="R91" s="16"/>
      <c r="S91" s="16"/>
      <c r="T91" s="21" t="s">
        <v>28</v>
      </c>
    </row>
    <row r="92" spans="3:23" ht="24" customHeight="1" x14ac:dyDescent="0.25">
      <c r="D92" s="17" t="s">
        <v>182</v>
      </c>
      <c r="E92" s="18" t="s">
        <v>118</v>
      </c>
      <c r="F92" s="19" t="s">
        <v>125</v>
      </c>
      <c r="G92" s="19" t="s">
        <v>183</v>
      </c>
      <c r="H92" s="20">
        <f t="shared" si="3"/>
        <v>-8.404583333333332E-2</v>
      </c>
      <c r="I92" s="20">
        <f>I89-I91</f>
        <v>6.7361111111111108E-2</v>
      </c>
      <c r="J92" s="20">
        <f>J89-J91</f>
        <v>-2.3091666666666667E-2</v>
      </c>
      <c r="K92" s="20">
        <f>K89-K91</f>
        <v>-7.3466666666666652E-2</v>
      </c>
      <c r="L92" s="20">
        <f>L89-L91</f>
        <v>-5.4848611111111105E-2</v>
      </c>
      <c r="N92" s="16"/>
      <c r="O92" s="16"/>
      <c r="P92" s="16"/>
      <c r="Q92" s="16"/>
      <c r="R92" s="16"/>
      <c r="S92" s="16"/>
      <c r="T92" s="21" t="s">
        <v>28</v>
      </c>
    </row>
    <row r="93" spans="3:23" ht="12" customHeight="1" x14ac:dyDescent="0.25">
      <c r="D93" s="17" t="s">
        <v>184</v>
      </c>
      <c r="E93" s="18" t="s">
        <v>121</v>
      </c>
      <c r="F93" s="19" t="s">
        <v>125</v>
      </c>
      <c r="G93" s="19" t="s">
        <v>185</v>
      </c>
      <c r="H93" s="20">
        <f t="shared" si="3"/>
        <v>0</v>
      </c>
      <c r="I93" s="20">
        <f>SUM(I55,I69,I74)-SUM(I75,I86:I89)</f>
        <v>0</v>
      </c>
      <c r="J93" s="20">
        <f>SUM(J55,J69,J74)-SUM(J75,J86:J89)</f>
        <v>0</v>
      </c>
      <c r="K93" s="20">
        <f>SUM(K55,K69,K74)-SUM(K75,K86:K89)</f>
        <v>0</v>
      </c>
      <c r="L93" s="20">
        <f>SUM(L55,L69,L74)-SUM(L75,L86:L89)</f>
        <v>0</v>
      </c>
      <c r="N93" s="16"/>
      <c r="O93" s="16"/>
      <c r="P93" s="16"/>
      <c r="Q93" s="16"/>
      <c r="R93" s="16"/>
      <c r="S93" s="16"/>
      <c r="T93" s="21" t="s">
        <v>28</v>
      </c>
    </row>
    <row r="94" spans="3:23" ht="18" customHeight="1" x14ac:dyDescent="0.25">
      <c r="D94" s="64" t="s">
        <v>186</v>
      </c>
      <c r="E94" s="65"/>
      <c r="F94" s="65"/>
      <c r="G94" s="13"/>
      <c r="H94" s="14"/>
      <c r="I94" s="14"/>
      <c r="J94" s="14"/>
      <c r="K94" s="14"/>
      <c r="L94" s="15"/>
      <c r="N94" s="16"/>
      <c r="O94" s="16"/>
      <c r="P94" s="16"/>
      <c r="Q94" s="16"/>
      <c r="R94" s="16"/>
      <c r="S94" s="16"/>
      <c r="T94" s="16"/>
    </row>
    <row r="95" spans="3:23" ht="12" customHeight="1" x14ac:dyDescent="0.25">
      <c r="D95" s="17" t="s">
        <v>187</v>
      </c>
      <c r="E95" s="18" t="s">
        <v>188</v>
      </c>
      <c r="F95" s="19" t="s">
        <v>125</v>
      </c>
      <c r="G95" s="19" t="s">
        <v>189</v>
      </c>
      <c r="H95" s="20">
        <f>SUM(I95:L95)</f>
        <v>0</v>
      </c>
      <c r="I95" s="24"/>
      <c r="J95" s="24"/>
      <c r="K95" s="24"/>
      <c r="L95" s="24"/>
      <c r="N95" s="16"/>
      <c r="O95" s="16"/>
      <c r="P95" s="16"/>
      <c r="Q95" s="16"/>
      <c r="R95" s="16"/>
      <c r="S95" s="16"/>
      <c r="T95" s="21" t="s">
        <v>28</v>
      </c>
    </row>
    <row r="96" spans="3:23" ht="12" customHeight="1" x14ac:dyDescent="0.25">
      <c r="D96" s="17" t="s">
        <v>190</v>
      </c>
      <c r="E96" s="18" t="s">
        <v>191</v>
      </c>
      <c r="F96" s="19" t="s">
        <v>125</v>
      </c>
      <c r="G96" s="19" t="s">
        <v>192</v>
      </c>
      <c r="H96" s="20">
        <f>SUM(I96:L96)</f>
        <v>61.722999999999999</v>
      </c>
      <c r="I96" s="24"/>
      <c r="J96" s="24">
        <v>61.722999999999999</v>
      </c>
      <c r="K96" s="24"/>
      <c r="L96" s="24"/>
      <c r="N96" s="16"/>
      <c r="O96" s="16"/>
      <c r="P96" s="16"/>
      <c r="Q96" s="16"/>
      <c r="R96" s="16"/>
      <c r="S96" s="16"/>
      <c r="T96" s="21" t="s">
        <v>28</v>
      </c>
    </row>
    <row r="97" spans="3:23" s="2" customFormat="1" ht="12" customHeight="1" x14ac:dyDescent="0.25">
      <c r="C97" s="1"/>
      <c r="D97" s="17" t="s">
        <v>193</v>
      </c>
      <c r="E97" s="18" t="s">
        <v>194</v>
      </c>
      <c r="F97" s="19" t="s">
        <v>125</v>
      </c>
      <c r="G97" s="19" t="s">
        <v>195</v>
      </c>
      <c r="H97" s="20">
        <f>SUM(I97:L97)</f>
        <v>0</v>
      </c>
      <c r="I97" s="24"/>
      <c r="J97" s="24"/>
      <c r="K97" s="24"/>
      <c r="L97" s="24"/>
      <c r="M97" s="1"/>
      <c r="N97" s="16"/>
      <c r="O97" s="16"/>
      <c r="P97" s="16"/>
      <c r="Q97" s="16"/>
      <c r="R97" s="16"/>
      <c r="S97" s="16"/>
      <c r="T97" s="21" t="s">
        <v>28</v>
      </c>
      <c r="V97" s="58"/>
      <c r="W97" s="58"/>
    </row>
    <row r="98" spans="3:23" s="2" customFormat="1" ht="18" customHeight="1" x14ac:dyDescent="0.25">
      <c r="C98" s="1"/>
      <c r="D98" s="64" t="s">
        <v>196</v>
      </c>
      <c r="E98" s="65"/>
      <c r="F98" s="65"/>
      <c r="G98" s="13"/>
      <c r="H98" s="14"/>
      <c r="I98" s="14"/>
      <c r="J98" s="14"/>
      <c r="K98" s="14"/>
      <c r="L98" s="15"/>
      <c r="M98" s="1"/>
      <c r="N98" s="16"/>
      <c r="O98" s="16"/>
      <c r="P98" s="16"/>
      <c r="Q98" s="16"/>
      <c r="R98" s="16"/>
      <c r="S98" s="16"/>
      <c r="T98" s="16"/>
      <c r="V98" s="58"/>
      <c r="W98" s="58"/>
    </row>
    <row r="99" spans="3:23" s="2" customFormat="1" ht="12" customHeight="1" x14ac:dyDescent="0.25">
      <c r="C99" s="1"/>
      <c r="D99" s="17" t="s">
        <v>197</v>
      </c>
      <c r="E99" s="18" t="s">
        <v>198</v>
      </c>
      <c r="F99" s="19" t="s">
        <v>27</v>
      </c>
      <c r="G99" s="19" t="s">
        <v>199</v>
      </c>
      <c r="H99" s="20">
        <f t="shared" ref="H99:H130" si="4">SUM(I99:L99)</f>
        <v>0</v>
      </c>
      <c r="I99" s="20">
        <f>SUM(I100,I101)</f>
        <v>0</v>
      </c>
      <c r="J99" s="20">
        <f>SUM(J100,J101)</f>
        <v>0</v>
      </c>
      <c r="K99" s="20">
        <f>SUM(K100,K101)</f>
        <v>0</v>
      </c>
      <c r="L99" s="20">
        <f>SUM(L100,L101)</f>
        <v>0</v>
      </c>
      <c r="M99" s="1"/>
      <c r="N99" s="16"/>
      <c r="O99" s="16"/>
      <c r="P99" s="16"/>
      <c r="Q99" s="16"/>
      <c r="R99" s="16"/>
      <c r="S99" s="16"/>
      <c r="T99" s="21" t="s">
        <v>28</v>
      </c>
      <c r="V99" s="58"/>
      <c r="W99" s="58"/>
    </row>
    <row r="100" spans="3:23" s="2" customFormat="1" ht="12" customHeight="1" x14ac:dyDescent="0.25">
      <c r="C100" s="1"/>
      <c r="D100" s="44" t="s">
        <v>200</v>
      </c>
      <c r="E100" s="48" t="s">
        <v>201</v>
      </c>
      <c r="F100" s="60" t="s">
        <v>27</v>
      </c>
      <c r="G100" s="60" t="s">
        <v>202</v>
      </c>
      <c r="H100" s="20">
        <f t="shared" si="4"/>
        <v>0</v>
      </c>
      <c r="I100" s="24"/>
      <c r="J100" s="24"/>
      <c r="K100" s="24"/>
      <c r="L100" s="24"/>
      <c r="M100" s="1"/>
      <c r="N100" s="16"/>
      <c r="O100" s="16"/>
      <c r="P100" s="16"/>
      <c r="Q100" s="16"/>
      <c r="R100" s="16"/>
      <c r="S100" s="16"/>
      <c r="T100" s="21" t="s">
        <v>28</v>
      </c>
      <c r="V100" s="58"/>
      <c r="W100" s="58"/>
    </row>
    <row r="101" spans="3:23" s="2" customFormat="1" ht="12" customHeight="1" x14ac:dyDescent="0.25">
      <c r="C101" s="1"/>
      <c r="D101" s="44" t="s">
        <v>203</v>
      </c>
      <c r="E101" s="48" t="s">
        <v>204</v>
      </c>
      <c r="F101" s="60" t="s">
        <v>27</v>
      </c>
      <c r="G101" s="60" t="s">
        <v>205</v>
      </c>
      <c r="H101" s="20">
        <f t="shared" si="4"/>
        <v>0</v>
      </c>
      <c r="I101" s="20">
        <f>I104</f>
        <v>0</v>
      </c>
      <c r="J101" s="20">
        <f>J104</f>
        <v>0</v>
      </c>
      <c r="K101" s="20">
        <f>K104</f>
        <v>0</v>
      </c>
      <c r="L101" s="20">
        <f>L104</f>
        <v>0</v>
      </c>
      <c r="M101" s="1"/>
      <c r="N101" s="16"/>
      <c r="O101" s="16"/>
      <c r="P101" s="16"/>
      <c r="Q101" s="16"/>
      <c r="R101" s="16"/>
      <c r="S101" s="16"/>
      <c r="T101" s="21" t="s">
        <v>28</v>
      </c>
      <c r="V101" s="58"/>
      <c r="W101" s="58"/>
    </row>
    <row r="102" spans="3:23" s="2" customFormat="1" ht="12" customHeight="1" x14ac:dyDescent="0.25">
      <c r="C102" s="1"/>
      <c r="D102" s="44" t="s">
        <v>206</v>
      </c>
      <c r="E102" s="49" t="s">
        <v>207</v>
      </c>
      <c r="F102" s="60" t="s">
        <v>125</v>
      </c>
      <c r="G102" s="60" t="s">
        <v>208</v>
      </c>
      <c r="H102" s="20">
        <f t="shared" si="4"/>
        <v>0</v>
      </c>
      <c r="I102" s="24"/>
      <c r="J102" s="24"/>
      <c r="K102" s="24"/>
      <c r="L102" s="24"/>
      <c r="M102" s="1"/>
      <c r="N102" s="16"/>
      <c r="O102" s="16"/>
      <c r="P102" s="16"/>
      <c r="Q102" s="16"/>
      <c r="R102" s="16"/>
      <c r="S102" s="16"/>
      <c r="T102" s="21" t="s">
        <v>28</v>
      </c>
      <c r="V102" s="58"/>
      <c r="W102" s="58"/>
    </row>
    <row r="103" spans="3:23" s="2" customFormat="1" ht="12" customHeight="1" x14ac:dyDescent="0.25">
      <c r="C103" s="1"/>
      <c r="D103" s="44" t="s">
        <v>209</v>
      </c>
      <c r="E103" s="50" t="s">
        <v>210</v>
      </c>
      <c r="F103" s="60" t="s">
        <v>125</v>
      </c>
      <c r="G103" s="60" t="s">
        <v>211</v>
      </c>
      <c r="H103" s="20">
        <f t="shared" si="4"/>
        <v>0</v>
      </c>
      <c r="I103" s="24"/>
      <c r="J103" s="24"/>
      <c r="K103" s="24"/>
      <c r="L103" s="24"/>
      <c r="M103" s="1"/>
      <c r="N103" s="16"/>
      <c r="O103" s="16"/>
      <c r="P103" s="16"/>
      <c r="Q103" s="16"/>
      <c r="R103" s="16"/>
      <c r="S103" s="16"/>
      <c r="T103" s="21" t="s">
        <v>28</v>
      </c>
      <c r="V103" s="58"/>
      <c r="W103" s="58"/>
    </row>
    <row r="104" spans="3:23" s="2" customFormat="1" ht="12" customHeight="1" x14ac:dyDescent="0.25">
      <c r="C104" s="1"/>
      <c r="D104" s="44" t="s">
        <v>212</v>
      </c>
      <c r="E104" s="49" t="s">
        <v>213</v>
      </c>
      <c r="F104" s="60" t="s">
        <v>27</v>
      </c>
      <c r="G104" s="60" t="s">
        <v>214</v>
      </c>
      <c r="H104" s="20">
        <f t="shared" si="4"/>
        <v>0</v>
      </c>
      <c r="I104" s="24"/>
      <c r="J104" s="24"/>
      <c r="K104" s="24"/>
      <c r="L104" s="24"/>
      <c r="M104" s="1"/>
      <c r="N104" s="16"/>
      <c r="O104" s="16"/>
      <c r="P104" s="16"/>
      <c r="Q104" s="16"/>
      <c r="R104" s="16"/>
      <c r="S104" s="16"/>
      <c r="T104" s="21" t="s">
        <v>28</v>
      </c>
      <c r="V104" s="58"/>
      <c r="W104" s="58"/>
    </row>
    <row r="105" spans="3:23" s="2" customFormat="1" ht="12" customHeight="1" x14ac:dyDescent="0.25">
      <c r="C105" s="1"/>
      <c r="D105" s="17" t="s">
        <v>215</v>
      </c>
      <c r="E105" s="18" t="s">
        <v>216</v>
      </c>
      <c r="F105" s="19" t="s">
        <v>27</v>
      </c>
      <c r="G105" s="19" t="s">
        <v>217</v>
      </c>
      <c r="H105" s="20">
        <f t="shared" si="4"/>
        <v>0</v>
      </c>
      <c r="I105" s="20">
        <f>SUM(I106,I122)</f>
        <v>0</v>
      </c>
      <c r="J105" s="20">
        <f>SUM(J106,J122)</f>
        <v>0</v>
      </c>
      <c r="K105" s="20">
        <f>SUM(K106,K122)</f>
        <v>0</v>
      </c>
      <c r="L105" s="20">
        <f>SUM(L106,L122)</f>
        <v>0</v>
      </c>
      <c r="M105" s="1"/>
      <c r="N105" s="16"/>
      <c r="O105" s="16"/>
      <c r="P105" s="16"/>
      <c r="Q105" s="16"/>
      <c r="R105" s="16"/>
      <c r="S105" s="16"/>
      <c r="T105" s="21" t="s">
        <v>28</v>
      </c>
      <c r="V105" s="58"/>
      <c r="W105" s="58"/>
    </row>
    <row r="106" spans="3:23" s="2" customFormat="1" ht="12" customHeight="1" x14ac:dyDescent="0.25">
      <c r="C106" s="1"/>
      <c r="D106" s="44" t="s">
        <v>218</v>
      </c>
      <c r="E106" s="48" t="s">
        <v>219</v>
      </c>
      <c r="F106" s="60" t="s">
        <v>27</v>
      </c>
      <c r="G106" s="60" t="s">
        <v>220</v>
      </c>
      <c r="H106" s="20">
        <f t="shared" si="4"/>
        <v>0</v>
      </c>
      <c r="I106" s="20">
        <f>SUM(I107:I108)</f>
        <v>0</v>
      </c>
      <c r="J106" s="20">
        <f>SUM(J107:J108)</f>
        <v>0</v>
      </c>
      <c r="K106" s="20">
        <f>SUM(K107:K108)</f>
        <v>0</v>
      </c>
      <c r="L106" s="20">
        <f>SUM(L107:L108)</f>
        <v>0</v>
      </c>
      <c r="M106" s="1"/>
      <c r="N106" s="16"/>
      <c r="O106" s="16"/>
      <c r="P106" s="16"/>
      <c r="Q106" s="16"/>
      <c r="R106" s="16"/>
      <c r="S106" s="16"/>
      <c r="T106" s="21" t="s">
        <v>28</v>
      </c>
      <c r="V106" s="58"/>
      <c r="W106" s="58"/>
    </row>
    <row r="107" spans="3:23" s="2" customFormat="1" ht="12" customHeight="1" x14ac:dyDescent="0.25">
      <c r="C107" s="1"/>
      <c r="D107" s="44" t="s">
        <v>221</v>
      </c>
      <c r="E107" s="49" t="s">
        <v>222</v>
      </c>
      <c r="F107" s="60" t="s">
        <v>27</v>
      </c>
      <c r="G107" s="60" t="s">
        <v>223</v>
      </c>
      <c r="H107" s="20">
        <f t="shared" si="4"/>
        <v>0</v>
      </c>
      <c r="I107" s="24"/>
      <c r="J107" s="24"/>
      <c r="K107" s="24"/>
      <c r="L107" s="24"/>
      <c r="M107" s="1"/>
      <c r="N107" s="16"/>
      <c r="O107" s="16"/>
      <c r="P107" s="16"/>
      <c r="Q107" s="16"/>
      <c r="R107" s="16"/>
      <c r="S107" s="16"/>
      <c r="T107" s="21" t="s">
        <v>28</v>
      </c>
      <c r="V107" s="58"/>
      <c r="W107" s="58"/>
    </row>
    <row r="108" spans="3:23" s="2" customFormat="1" ht="12" customHeight="1" x14ac:dyDescent="0.25">
      <c r="C108" s="1"/>
      <c r="D108" s="44" t="s">
        <v>224</v>
      </c>
      <c r="E108" s="49" t="s">
        <v>225</v>
      </c>
      <c r="F108" s="60" t="s">
        <v>27</v>
      </c>
      <c r="G108" s="60" t="s">
        <v>226</v>
      </c>
      <c r="H108" s="20">
        <f t="shared" si="4"/>
        <v>0</v>
      </c>
      <c r="I108" s="20">
        <f>SUM(I109,I112,I115,I118:I121)</f>
        <v>0</v>
      </c>
      <c r="J108" s="20">
        <f>SUM(J109,J112,J115,J118:J121)</f>
        <v>0</v>
      </c>
      <c r="K108" s="20">
        <f>SUM(K109,K112,K115,K118:K121)</f>
        <v>0</v>
      </c>
      <c r="L108" s="20">
        <f>SUM(L109,L112,L115,L118:L121)</f>
        <v>0</v>
      </c>
      <c r="M108" s="1"/>
      <c r="N108" s="16"/>
      <c r="O108" s="16"/>
      <c r="P108" s="16"/>
      <c r="Q108" s="16"/>
      <c r="R108" s="16"/>
      <c r="S108" s="16"/>
      <c r="T108" s="21" t="s">
        <v>28</v>
      </c>
      <c r="V108" s="58"/>
      <c r="W108" s="58"/>
    </row>
    <row r="109" spans="3:23" s="2" customFormat="1" ht="36" customHeight="1" x14ac:dyDescent="0.25">
      <c r="C109" s="1"/>
      <c r="D109" s="44" t="s">
        <v>227</v>
      </c>
      <c r="E109" s="50" t="s">
        <v>228</v>
      </c>
      <c r="F109" s="60" t="s">
        <v>27</v>
      </c>
      <c r="G109" s="60" t="s">
        <v>229</v>
      </c>
      <c r="H109" s="20">
        <f t="shared" si="4"/>
        <v>0</v>
      </c>
      <c r="I109" s="20">
        <f>SUM(I110:I111)</f>
        <v>0</v>
      </c>
      <c r="J109" s="20">
        <f>SUM(J110:J111)</f>
        <v>0</v>
      </c>
      <c r="K109" s="20">
        <f>SUM(K110:K111)</f>
        <v>0</v>
      </c>
      <c r="L109" s="20">
        <f>SUM(L110:L111)</f>
        <v>0</v>
      </c>
      <c r="M109" s="1"/>
      <c r="N109" s="16"/>
      <c r="O109" s="16"/>
      <c r="P109" s="16"/>
      <c r="Q109" s="16"/>
      <c r="R109" s="16"/>
      <c r="S109" s="16"/>
      <c r="T109" s="21" t="s">
        <v>28</v>
      </c>
      <c r="V109" s="58"/>
      <c r="W109" s="58"/>
    </row>
    <row r="110" spans="3:23" s="2" customFormat="1" ht="12" customHeight="1" x14ac:dyDescent="0.25">
      <c r="C110" s="1"/>
      <c r="D110" s="44" t="s">
        <v>230</v>
      </c>
      <c r="E110" s="51" t="s">
        <v>231</v>
      </c>
      <c r="F110" s="60" t="s">
        <v>27</v>
      </c>
      <c r="G110" s="60" t="s">
        <v>232</v>
      </c>
      <c r="H110" s="20">
        <f t="shared" si="4"/>
        <v>0</v>
      </c>
      <c r="I110" s="24"/>
      <c r="J110" s="24"/>
      <c r="K110" s="24"/>
      <c r="L110" s="24"/>
      <c r="M110" s="1"/>
      <c r="N110" s="16"/>
      <c r="O110" s="16"/>
      <c r="P110" s="16"/>
      <c r="Q110" s="16"/>
      <c r="R110" s="16"/>
      <c r="S110" s="16"/>
      <c r="T110" s="21" t="s">
        <v>28</v>
      </c>
      <c r="V110" s="58"/>
      <c r="W110" s="58"/>
    </row>
    <row r="111" spans="3:23" s="2" customFormat="1" ht="12" customHeight="1" x14ac:dyDescent="0.25">
      <c r="C111" s="1"/>
      <c r="D111" s="44" t="s">
        <v>233</v>
      </c>
      <c r="E111" s="51" t="s">
        <v>234</v>
      </c>
      <c r="F111" s="60" t="s">
        <v>27</v>
      </c>
      <c r="G111" s="60" t="s">
        <v>235</v>
      </c>
      <c r="H111" s="20">
        <f t="shared" si="4"/>
        <v>0</v>
      </c>
      <c r="I111" s="24"/>
      <c r="J111" s="24"/>
      <c r="K111" s="24"/>
      <c r="L111" s="24"/>
      <c r="M111" s="1"/>
      <c r="N111" s="16"/>
      <c r="O111" s="16"/>
      <c r="P111" s="16"/>
      <c r="Q111" s="16"/>
      <c r="R111" s="16"/>
      <c r="S111" s="16"/>
      <c r="T111" s="21" t="s">
        <v>28</v>
      </c>
      <c r="V111" s="58"/>
      <c r="W111" s="58"/>
    </row>
    <row r="112" spans="3:23" s="2" customFormat="1" ht="36" customHeight="1" x14ac:dyDescent="0.25">
      <c r="C112" s="1"/>
      <c r="D112" s="44" t="s">
        <v>236</v>
      </c>
      <c r="E112" s="50" t="s">
        <v>237</v>
      </c>
      <c r="F112" s="60" t="s">
        <v>27</v>
      </c>
      <c r="G112" s="60" t="s">
        <v>238</v>
      </c>
      <c r="H112" s="20">
        <f t="shared" si="4"/>
        <v>0</v>
      </c>
      <c r="I112" s="20">
        <f>SUM(I113:I114)</f>
        <v>0</v>
      </c>
      <c r="J112" s="20">
        <f>SUM(J113:J114)</f>
        <v>0</v>
      </c>
      <c r="K112" s="20">
        <f>SUM(K113:K114)</f>
        <v>0</v>
      </c>
      <c r="L112" s="20">
        <f>SUM(L113:L114)</f>
        <v>0</v>
      </c>
      <c r="M112" s="1"/>
      <c r="N112" s="16"/>
      <c r="O112" s="16"/>
      <c r="P112" s="16"/>
      <c r="Q112" s="16"/>
      <c r="R112" s="16"/>
      <c r="S112" s="16"/>
      <c r="T112" s="21" t="s">
        <v>28</v>
      </c>
      <c r="V112" s="58"/>
      <c r="W112" s="58"/>
    </row>
    <row r="113" spans="3:23" s="2" customFormat="1" ht="12" customHeight="1" x14ac:dyDescent="0.25">
      <c r="C113" s="1"/>
      <c r="D113" s="44" t="s">
        <v>239</v>
      </c>
      <c r="E113" s="51" t="s">
        <v>231</v>
      </c>
      <c r="F113" s="60" t="s">
        <v>27</v>
      </c>
      <c r="G113" s="60" t="s">
        <v>240</v>
      </c>
      <c r="H113" s="20">
        <f t="shared" si="4"/>
        <v>0</v>
      </c>
      <c r="I113" s="24"/>
      <c r="J113" s="24"/>
      <c r="K113" s="24"/>
      <c r="L113" s="24"/>
      <c r="M113" s="1"/>
      <c r="N113" s="16"/>
      <c r="O113" s="16"/>
      <c r="P113" s="16"/>
      <c r="Q113" s="16"/>
      <c r="R113" s="16"/>
      <c r="S113" s="16"/>
      <c r="T113" s="21" t="s">
        <v>28</v>
      </c>
      <c r="V113" s="58"/>
      <c r="W113" s="58"/>
    </row>
    <row r="114" spans="3:23" s="2" customFormat="1" ht="12" customHeight="1" x14ac:dyDescent="0.25">
      <c r="C114" s="1"/>
      <c r="D114" s="44" t="s">
        <v>241</v>
      </c>
      <c r="E114" s="51" t="s">
        <v>234</v>
      </c>
      <c r="F114" s="60" t="s">
        <v>27</v>
      </c>
      <c r="G114" s="60" t="s">
        <v>242</v>
      </c>
      <c r="H114" s="20">
        <f t="shared" si="4"/>
        <v>0</v>
      </c>
      <c r="I114" s="24"/>
      <c r="J114" s="24"/>
      <c r="K114" s="24"/>
      <c r="L114" s="24"/>
      <c r="M114" s="1"/>
      <c r="N114" s="16"/>
      <c r="O114" s="16"/>
      <c r="P114" s="16"/>
      <c r="Q114" s="16"/>
      <c r="R114" s="16"/>
      <c r="S114" s="16"/>
      <c r="T114" s="21" t="s">
        <v>28</v>
      </c>
      <c r="V114" s="58"/>
      <c r="W114" s="58"/>
    </row>
    <row r="115" spans="3:23" s="2" customFormat="1" ht="24" customHeight="1" x14ac:dyDescent="0.25">
      <c r="C115" s="1"/>
      <c r="D115" s="44" t="s">
        <v>243</v>
      </c>
      <c r="E115" s="50" t="s">
        <v>244</v>
      </c>
      <c r="F115" s="60" t="s">
        <v>27</v>
      </c>
      <c r="G115" s="60" t="s">
        <v>245</v>
      </c>
      <c r="H115" s="20">
        <f t="shared" si="4"/>
        <v>0</v>
      </c>
      <c r="I115" s="20">
        <f>SUM(I116:I117)</f>
        <v>0</v>
      </c>
      <c r="J115" s="20">
        <f>SUM(J116:J117)</f>
        <v>0</v>
      </c>
      <c r="K115" s="20">
        <f>SUM(K116:K117)</f>
        <v>0</v>
      </c>
      <c r="L115" s="20">
        <f>SUM(L116:L117)</f>
        <v>0</v>
      </c>
      <c r="M115" s="1"/>
      <c r="N115" s="16"/>
      <c r="O115" s="16"/>
      <c r="P115" s="16"/>
      <c r="Q115" s="16"/>
      <c r="R115" s="16"/>
      <c r="S115" s="16"/>
      <c r="T115" s="21" t="s">
        <v>28</v>
      </c>
      <c r="V115" s="58"/>
      <c r="W115" s="58"/>
    </row>
    <row r="116" spans="3:23" s="2" customFormat="1" ht="12" customHeight="1" x14ac:dyDescent="0.25">
      <c r="C116" s="1"/>
      <c r="D116" s="44" t="s">
        <v>246</v>
      </c>
      <c r="E116" s="51" t="s">
        <v>231</v>
      </c>
      <c r="F116" s="60" t="s">
        <v>27</v>
      </c>
      <c r="G116" s="60" t="s">
        <v>247</v>
      </c>
      <c r="H116" s="20">
        <f t="shared" si="4"/>
        <v>0</v>
      </c>
      <c r="I116" s="24"/>
      <c r="J116" s="24"/>
      <c r="K116" s="24"/>
      <c r="L116" s="24"/>
      <c r="M116" s="1"/>
      <c r="N116" s="16"/>
      <c r="O116" s="16"/>
      <c r="P116" s="16"/>
      <c r="Q116" s="16"/>
      <c r="R116" s="16"/>
      <c r="S116" s="16"/>
      <c r="T116" s="21" t="s">
        <v>28</v>
      </c>
      <c r="V116" s="58"/>
      <c r="W116" s="58"/>
    </row>
    <row r="117" spans="3:23" s="2" customFormat="1" ht="12" customHeight="1" x14ac:dyDescent="0.25">
      <c r="C117" s="1"/>
      <c r="D117" s="44" t="s">
        <v>248</v>
      </c>
      <c r="E117" s="51" t="s">
        <v>234</v>
      </c>
      <c r="F117" s="60" t="s">
        <v>27</v>
      </c>
      <c r="G117" s="60" t="s">
        <v>249</v>
      </c>
      <c r="H117" s="20">
        <f t="shared" si="4"/>
        <v>0</v>
      </c>
      <c r="I117" s="24"/>
      <c r="J117" s="24"/>
      <c r="K117" s="24"/>
      <c r="L117" s="24"/>
      <c r="M117" s="1"/>
      <c r="N117" s="16"/>
      <c r="O117" s="16"/>
      <c r="P117" s="16"/>
      <c r="Q117" s="16"/>
      <c r="R117" s="16"/>
      <c r="S117" s="16"/>
      <c r="T117" s="21" t="s">
        <v>28</v>
      </c>
      <c r="V117" s="58"/>
      <c r="W117" s="58"/>
    </row>
    <row r="118" spans="3:23" s="2" customFormat="1" ht="12" customHeight="1" x14ac:dyDescent="0.25">
      <c r="C118" s="1"/>
      <c r="D118" s="44" t="s">
        <v>250</v>
      </c>
      <c r="E118" s="50" t="s">
        <v>251</v>
      </c>
      <c r="F118" s="60" t="s">
        <v>27</v>
      </c>
      <c r="G118" s="60" t="s">
        <v>252</v>
      </c>
      <c r="H118" s="20">
        <f t="shared" si="4"/>
        <v>0</v>
      </c>
      <c r="I118" s="24"/>
      <c r="J118" s="24"/>
      <c r="K118" s="24"/>
      <c r="L118" s="24"/>
      <c r="M118" s="1"/>
      <c r="N118" s="16"/>
      <c r="O118" s="16"/>
      <c r="P118" s="16"/>
      <c r="Q118" s="16"/>
      <c r="R118" s="16"/>
      <c r="S118" s="16"/>
      <c r="T118" s="21" t="s">
        <v>28</v>
      </c>
      <c r="V118" s="58"/>
      <c r="W118" s="58"/>
    </row>
    <row r="119" spans="3:23" s="2" customFormat="1" ht="12" customHeight="1" x14ac:dyDescent="0.25">
      <c r="C119" s="1"/>
      <c r="D119" s="44" t="s">
        <v>253</v>
      </c>
      <c r="E119" s="50" t="s">
        <v>254</v>
      </c>
      <c r="F119" s="60" t="s">
        <v>27</v>
      </c>
      <c r="G119" s="60" t="s">
        <v>255</v>
      </c>
      <c r="H119" s="20">
        <f t="shared" si="4"/>
        <v>0</v>
      </c>
      <c r="I119" s="24"/>
      <c r="J119" s="24"/>
      <c r="K119" s="24"/>
      <c r="L119" s="24"/>
      <c r="M119" s="1"/>
      <c r="N119" s="16"/>
      <c r="O119" s="16"/>
      <c r="P119" s="16"/>
      <c r="Q119" s="16"/>
      <c r="R119" s="16"/>
      <c r="S119" s="16"/>
      <c r="T119" s="21" t="s">
        <v>28</v>
      </c>
      <c r="V119" s="58"/>
      <c r="W119" s="58"/>
    </row>
    <row r="120" spans="3:23" s="2" customFormat="1" ht="36" customHeight="1" x14ac:dyDescent="0.25">
      <c r="C120" s="1"/>
      <c r="D120" s="44" t="s">
        <v>256</v>
      </c>
      <c r="E120" s="50" t="s">
        <v>257</v>
      </c>
      <c r="F120" s="60" t="s">
        <v>27</v>
      </c>
      <c r="G120" s="60" t="s">
        <v>258</v>
      </c>
      <c r="H120" s="20">
        <f t="shared" si="4"/>
        <v>0</v>
      </c>
      <c r="I120" s="24"/>
      <c r="J120" s="24"/>
      <c r="K120" s="24"/>
      <c r="L120" s="24"/>
      <c r="M120" s="1"/>
      <c r="N120" s="16"/>
      <c r="O120" s="16"/>
      <c r="P120" s="16"/>
      <c r="Q120" s="16"/>
      <c r="R120" s="16"/>
      <c r="S120" s="16"/>
      <c r="T120" s="21" t="s">
        <v>28</v>
      </c>
      <c r="V120" s="58"/>
      <c r="W120" s="58"/>
    </row>
    <row r="121" spans="3:23" s="2" customFormat="1" ht="24" customHeight="1" x14ac:dyDescent="0.25">
      <c r="C121" s="1"/>
      <c r="D121" s="44" t="s">
        <v>259</v>
      </c>
      <c r="E121" s="50" t="s">
        <v>260</v>
      </c>
      <c r="F121" s="60" t="s">
        <v>27</v>
      </c>
      <c r="G121" s="60" t="s">
        <v>261</v>
      </c>
      <c r="H121" s="20">
        <f t="shared" si="4"/>
        <v>0</v>
      </c>
      <c r="I121" s="24"/>
      <c r="J121" s="24"/>
      <c r="K121" s="24"/>
      <c r="L121" s="24"/>
      <c r="M121" s="1"/>
      <c r="N121" s="16"/>
      <c r="O121" s="16"/>
      <c r="P121" s="16"/>
      <c r="Q121" s="16"/>
      <c r="R121" s="16"/>
      <c r="S121" s="16"/>
      <c r="T121" s="21" t="s">
        <v>28</v>
      </c>
      <c r="V121" s="58"/>
      <c r="W121" s="58"/>
    </row>
    <row r="122" spans="3:23" s="2" customFormat="1" ht="12" customHeight="1" x14ac:dyDescent="0.25">
      <c r="C122" s="1"/>
      <c r="D122" s="44" t="s">
        <v>262</v>
      </c>
      <c r="E122" s="48" t="s">
        <v>263</v>
      </c>
      <c r="F122" s="60" t="s">
        <v>27</v>
      </c>
      <c r="G122" s="60" t="s">
        <v>264</v>
      </c>
      <c r="H122" s="20">
        <f t="shared" si="4"/>
        <v>0</v>
      </c>
      <c r="I122" s="20">
        <f>I125</f>
        <v>0</v>
      </c>
      <c r="J122" s="20">
        <f>J125</f>
        <v>0</v>
      </c>
      <c r="K122" s="20">
        <f>K125</f>
        <v>0</v>
      </c>
      <c r="L122" s="20">
        <f>L125</f>
        <v>0</v>
      </c>
      <c r="M122" s="1"/>
      <c r="N122" s="16"/>
      <c r="O122" s="16"/>
      <c r="P122" s="16"/>
      <c r="Q122" s="16"/>
      <c r="R122" s="16"/>
      <c r="S122" s="16"/>
      <c r="T122" s="21" t="s">
        <v>28</v>
      </c>
      <c r="V122" s="58"/>
      <c r="W122" s="58"/>
    </row>
    <row r="123" spans="3:23" s="2" customFormat="1" ht="12" customHeight="1" x14ac:dyDescent="0.25">
      <c r="C123" s="1"/>
      <c r="D123" s="44" t="s">
        <v>265</v>
      </c>
      <c r="E123" s="49" t="s">
        <v>207</v>
      </c>
      <c r="F123" s="60" t="s">
        <v>125</v>
      </c>
      <c r="G123" s="60" t="s">
        <v>266</v>
      </c>
      <c r="H123" s="20">
        <f t="shared" si="4"/>
        <v>0</v>
      </c>
      <c r="I123" s="24"/>
      <c r="J123" s="24"/>
      <c r="K123" s="24"/>
      <c r="L123" s="24"/>
      <c r="M123" s="1"/>
      <c r="N123" s="16"/>
      <c r="O123" s="16"/>
      <c r="P123" s="16"/>
      <c r="Q123" s="16"/>
      <c r="R123" s="16"/>
      <c r="S123" s="16"/>
      <c r="T123" s="21" t="s">
        <v>28</v>
      </c>
      <c r="V123" s="58"/>
      <c r="W123" s="58"/>
    </row>
    <row r="124" spans="3:23" s="2" customFormat="1" ht="12" customHeight="1" x14ac:dyDescent="0.25">
      <c r="C124" s="1"/>
      <c r="D124" s="44" t="s">
        <v>267</v>
      </c>
      <c r="E124" s="50" t="s">
        <v>210</v>
      </c>
      <c r="F124" s="60" t="s">
        <v>125</v>
      </c>
      <c r="G124" s="60" t="s">
        <v>268</v>
      </c>
      <c r="H124" s="20">
        <f t="shared" si="4"/>
        <v>0</v>
      </c>
      <c r="I124" s="24"/>
      <c r="J124" s="24"/>
      <c r="K124" s="24"/>
      <c r="L124" s="24"/>
      <c r="M124" s="1"/>
      <c r="N124" s="16"/>
      <c r="O124" s="16"/>
      <c r="P124" s="16"/>
      <c r="Q124" s="16"/>
      <c r="R124" s="16"/>
      <c r="S124" s="16"/>
      <c r="T124" s="21" t="s">
        <v>28</v>
      </c>
      <c r="V124" s="58"/>
      <c r="W124" s="58"/>
    </row>
    <row r="125" spans="3:23" s="2" customFormat="1" ht="12" customHeight="1" x14ac:dyDescent="0.25">
      <c r="C125" s="1"/>
      <c r="D125" s="44" t="s">
        <v>269</v>
      </c>
      <c r="E125" s="49" t="s">
        <v>213</v>
      </c>
      <c r="F125" s="60" t="s">
        <v>27</v>
      </c>
      <c r="G125" s="60" t="s">
        <v>270</v>
      </c>
      <c r="H125" s="20">
        <f t="shared" si="4"/>
        <v>0</v>
      </c>
      <c r="I125" s="24"/>
      <c r="J125" s="24"/>
      <c r="K125" s="24"/>
      <c r="L125" s="24"/>
      <c r="M125" s="1"/>
      <c r="N125" s="16"/>
      <c r="O125" s="16"/>
      <c r="P125" s="16"/>
      <c r="Q125" s="16"/>
      <c r="R125" s="16"/>
      <c r="S125" s="16"/>
      <c r="T125" s="21" t="s">
        <v>28</v>
      </c>
      <c r="V125" s="58"/>
      <c r="W125" s="58"/>
    </row>
    <row r="126" spans="3:23" s="2" customFormat="1" ht="12" customHeight="1" x14ac:dyDescent="0.25">
      <c r="C126" s="1"/>
      <c r="D126" s="17" t="s">
        <v>271</v>
      </c>
      <c r="E126" s="18" t="s">
        <v>272</v>
      </c>
      <c r="F126" s="19" t="s">
        <v>27</v>
      </c>
      <c r="G126" s="19" t="s">
        <v>273</v>
      </c>
      <c r="H126" s="20">
        <f t="shared" si="4"/>
        <v>7191.5590000000002</v>
      </c>
      <c r="I126" s="20">
        <f>SUM(I127,I128)</f>
        <v>48.5</v>
      </c>
      <c r="J126" s="20">
        <f>SUM(J127,J128)</f>
        <v>3303.5609999999997</v>
      </c>
      <c r="K126" s="20">
        <f>SUM(K127,K128)</f>
        <v>2584.7630000000004</v>
      </c>
      <c r="L126" s="20">
        <f>SUM(L127,L128)</f>
        <v>1254.7349999999999</v>
      </c>
      <c r="M126" s="1"/>
      <c r="N126" s="16"/>
      <c r="O126" s="16"/>
      <c r="P126" s="16"/>
      <c r="Q126" s="16"/>
      <c r="R126" s="16"/>
      <c r="S126" s="16"/>
      <c r="T126" s="21" t="s">
        <v>28</v>
      </c>
      <c r="V126" s="58"/>
      <c r="W126" s="58"/>
    </row>
    <row r="127" spans="3:23" s="2" customFormat="1" ht="12" customHeight="1" x14ac:dyDescent="0.25">
      <c r="C127" s="1"/>
      <c r="D127" s="44" t="s">
        <v>274</v>
      </c>
      <c r="E127" s="48" t="s">
        <v>201</v>
      </c>
      <c r="F127" s="60" t="s">
        <v>27</v>
      </c>
      <c r="G127" s="60" t="s">
        <v>275</v>
      </c>
      <c r="H127" s="20">
        <f t="shared" si="4"/>
        <v>0</v>
      </c>
      <c r="I127" s="24"/>
      <c r="J127" s="24"/>
      <c r="K127" s="24"/>
      <c r="L127" s="24"/>
      <c r="M127" s="1"/>
      <c r="N127" s="16"/>
      <c r="O127" s="16"/>
      <c r="P127" s="16"/>
      <c r="Q127" s="16"/>
      <c r="R127" s="16"/>
      <c r="S127" s="16"/>
      <c r="T127" s="21" t="s">
        <v>28</v>
      </c>
      <c r="V127" s="58"/>
      <c r="W127" s="58"/>
    </row>
    <row r="128" spans="3:23" s="2" customFormat="1" ht="12" customHeight="1" x14ac:dyDescent="0.25">
      <c r="C128" s="1"/>
      <c r="D128" s="44" t="s">
        <v>276</v>
      </c>
      <c r="E128" s="48" t="s">
        <v>204</v>
      </c>
      <c r="F128" s="60" t="s">
        <v>27</v>
      </c>
      <c r="G128" s="60" t="s">
        <v>277</v>
      </c>
      <c r="H128" s="20">
        <f t="shared" si="4"/>
        <v>7191.5590000000002</v>
      </c>
      <c r="I128" s="20">
        <f>I130</f>
        <v>48.5</v>
      </c>
      <c r="J128" s="20">
        <f>J130</f>
        <v>3303.5609999999997</v>
      </c>
      <c r="K128" s="20">
        <f>K130</f>
        <v>2584.7630000000004</v>
      </c>
      <c r="L128" s="20">
        <f>L130</f>
        <v>1254.7349999999999</v>
      </c>
      <c r="M128" s="1"/>
      <c r="N128" s="16"/>
      <c r="O128" s="16"/>
      <c r="P128" s="16"/>
      <c r="Q128" s="16"/>
      <c r="R128" s="16"/>
      <c r="S128" s="16"/>
      <c r="T128" s="21" t="s">
        <v>28</v>
      </c>
      <c r="V128" s="58"/>
      <c r="W128" s="58"/>
    </row>
    <row r="129" spans="3:23" s="2" customFormat="1" ht="12" customHeight="1" x14ac:dyDescent="0.25">
      <c r="C129" s="1"/>
      <c r="D129" s="44" t="s">
        <v>278</v>
      </c>
      <c r="E129" s="49" t="s">
        <v>279</v>
      </c>
      <c r="F129" s="60" t="s">
        <v>125</v>
      </c>
      <c r="G129" s="60" t="s">
        <v>280</v>
      </c>
      <c r="H129" s="20">
        <f t="shared" si="4"/>
        <v>61.722999999999999</v>
      </c>
      <c r="I129" s="24"/>
      <c r="J129" s="24">
        <f>J96</f>
        <v>61.722999999999999</v>
      </c>
      <c r="K129" s="24"/>
      <c r="L129" s="24"/>
      <c r="M129" s="1"/>
      <c r="N129" s="16"/>
      <c r="O129" s="16"/>
      <c r="P129" s="16"/>
      <c r="Q129" s="16"/>
      <c r="R129" s="16"/>
      <c r="S129" s="16"/>
      <c r="T129" s="21" t="s">
        <v>28</v>
      </c>
      <c r="V129" s="58"/>
      <c r="W129" s="58"/>
    </row>
    <row r="130" spans="3:23" s="2" customFormat="1" ht="12" customHeight="1" x14ac:dyDescent="0.25">
      <c r="C130" s="1"/>
      <c r="D130" s="44" t="s">
        <v>281</v>
      </c>
      <c r="E130" s="49" t="s">
        <v>213</v>
      </c>
      <c r="F130" s="60" t="s">
        <v>27</v>
      </c>
      <c r="G130" s="60" t="s">
        <v>282</v>
      </c>
      <c r="H130" s="20">
        <f t="shared" si="4"/>
        <v>7191.5590000000002</v>
      </c>
      <c r="I130" s="24">
        <f>I49</f>
        <v>48.5</v>
      </c>
      <c r="J130" s="24">
        <f>J35+9.403+14.735</f>
        <v>3303.5609999999997</v>
      </c>
      <c r="K130" s="24">
        <f>K35+5.896+15.948+1.878</f>
        <v>2584.7630000000004</v>
      </c>
      <c r="L130" s="24">
        <f>L35</f>
        <v>1254.7349999999999</v>
      </c>
      <c r="M130" s="1"/>
      <c r="N130" s="16"/>
      <c r="O130" s="16"/>
      <c r="P130" s="16"/>
      <c r="Q130" s="16"/>
      <c r="R130" s="16"/>
      <c r="S130" s="16"/>
      <c r="T130" s="21" t="s">
        <v>28</v>
      </c>
      <c r="V130" s="58"/>
      <c r="W130" s="58"/>
    </row>
    <row r="131" spans="3:23" s="2" customFormat="1" ht="18" customHeight="1" x14ac:dyDescent="0.25">
      <c r="C131" s="1"/>
      <c r="D131" s="64" t="s">
        <v>283</v>
      </c>
      <c r="E131" s="65"/>
      <c r="F131" s="65"/>
      <c r="G131" s="13"/>
      <c r="H131" s="14"/>
      <c r="I131" s="14"/>
      <c r="J131" s="14"/>
      <c r="K131" s="14"/>
      <c r="L131" s="15"/>
      <c r="M131" s="1"/>
      <c r="N131" s="16"/>
      <c r="O131" s="16"/>
      <c r="P131" s="16"/>
      <c r="Q131" s="16"/>
      <c r="R131" s="16"/>
      <c r="S131" s="16"/>
      <c r="T131" s="16"/>
      <c r="V131" s="58"/>
      <c r="W131" s="58"/>
    </row>
    <row r="132" spans="3:23" s="2" customFormat="1" ht="24" customHeight="1" x14ac:dyDescent="0.25">
      <c r="C132" s="1"/>
      <c r="D132" s="17" t="s">
        <v>284</v>
      </c>
      <c r="E132" s="18" t="s">
        <v>285</v>
      </c>
      <c r="F132" s="19" t="s">
        <v>286</v>
      </c>
      <c r="G132" s="19" t="s">
        <v>287</v>
      </c>
      <c r="H132" s="20">
        <f t="shared" ref="H132:H152" si="5">SUM(I132:L132)</f>
        <v>0</v>
      </c>
      <c r="I132" s="20">
        <f>SUM(I133:I134)</f>
        <v>0</v>
      </c>
      <c r="J132" s="20">
        <f>SUM(J133:J134)</f>
        <v>0</v>
      </c>
      <c r="K132" s="20">
        <f>SUM(K133:K134)</f>
        <v>0</v>
      </c>
      <c r="L132" s="20">
        <f>SUM(L133:L134)</f>
        <v>0</v>
      </c>
      <c r="M132" s="1"/>
      <c r="N132" s="16"/>
      <c r="O132" s="16"/>
      <c r="P132" s="16"/>
      <c r="Q132" s="16"/>
      <c r="R132" s="16"/>
      <c r="S132" s="16"/>
      <c r="T132" s="21" t="s">
        <v>28</v>
      </c>
      <c r="V132" s="58"/>
      <c r="W132" s="58"/>
    </row>
    <row r="133" spans="3:23" s="2" customFormat="1" ht="12" customHeight="1" x14ac:dyDescent="0.25">
      <c r="C133" s="1"/>
      <c r="D133" s="44" t="s">
        <v>288</v>
      </c>
      <c r="E133" s="48" t="s">
        <v>201</v>
      </c>
      <c r="F133" s="60" t="s">
        <v>286</v>
      </c>
      <c r="G133" s="60" t="s">
        <v>289</v>
      </c>
      <c r="H133" s="20">
        <f t="shared" si="5"/>
        <v>0</v>
      </c>
      <c r="I133" s="24"/>
      <c r="J133" s="24"/>
      <c r="K133" s="24"/>
      <c r="L133" s="24"/>
      <c r="M133" s="1"/>
      <c r="N133" s="16"/>
      <c r="O133" s="16"/>
      <c r="P133" s="16"/>
      <c r="Q133" s="16"/>
      <c r="R133" s="16"/>
      <c r="S133" s="16"/>
      <c r="T133" s="21" t="s">
        <v>28</v>
      </c>
      <c r="V133" s="58"/>
      <c r="W133" s="58"/>
    </row>
    <row r="134" spans="3:23" s="2" customFormat="1" ht="12" customHeight="1" x14ac:dyDescent="0.25">
      <c r="C134" s="1"/>
      <c r="D134" s="44" t="s">
        <v>290</v>
      </c>
      <c r="E134" s="48" t="s">
        <v>204</v>
      </c>
      <c r="F134" s="60" t="s">
        <v>286</v>
      </c>
      <c r="G134" s="60" t="s">
        <v>291</v>
      </c>
      <c r="H134" s="20">
        <f t="shared" si="5"/>
        <v>0</v>
      </c>
      <c r="I134" s="20">
        <f>SUM(I135,I137)</f>
        <v>0</v>
      </c>
      <c r="J134" s="20">
        <f>SUM(J135,J137)</f>
        <v>0</v>
      </c>
      <c r="K134" s="20">
        <f>SUM(K135,K137)</f>
        <v>0</v>
      </c>
      <c r="L134" s="20">
        <f>SUM(L135,L137)</f>
        <v>0</v>
      </c>
      <c r="M134" s="1"/>
      <c r="N134" s="16"/>
      <c r="O134" s="16"/>
      <c r="P134" s="16"/>
      <c r="Q134" s="16"/>
      <c r="R134" s="16"/>
      <c r="S134" s="16"/>
      <c r="T134" s="21" t="s">
        <v>28</v>
      </c>
      <c r="V134" s="58"/>
      <c r="W134" s="58"/>
    </row>
    <row r="135" spans="3:23" s="2" customFormat="1" ht="12" customHeight="1" x14ac:dyDescent="0.25">
      <c r="C135" s="1"/>
      <c r="D135" s="44" t="s">
        <v>292</v>
      </c>
      <c r="E135" s="49" t="s">
        <v>207</v>
      </c>
      <c r="F135" s="60" t="s">
        <v>286</v>
      </c>
      <c r="G135" s="60" t="s">
        <v>293</v>
      </c>
      <c r="H135" s="20">
        <f t="shared" si="5"/>
        <v>0</v>
      </c>
      <c r="I135" s="24"/>
      <c r="J135" s="24"/>
      <c r="K135" s="24"/>
      <c r="L135" s="24"/>
      <c r="M135" s="1"/>
      <c r="N135" s="16"/>
      <c r="O135" s="16"/>
      <c r="P135" s="16"/>
      <c r="Q135" s="16"/>
      <c r="R135" s="16"/>
      <c r="S135" s="16"/>
      <c r="T135" s="21" t="s">
        <v>28</v>
      </c>
      <c r="V135" s="58"/>
      <c r="W135" s="58"/>
    </row>
    <row r="136" spans="3:23" s="2" customFormat="1" ht="12" customHeight="1" x14ac:dyDescent="0.25">
      <c r="C136" s="1"/>
      <c r="D136" s="44" t="s">
        <v>294</v>
      </c>
      <c r="E136" s="50" t="s">
        <v>295</v>
      </c>
      <c r="F136" s="60" t="s">
        <v>286</v>
      </c>
      <c r="G136" s="60" t="s">
        <v>296</v>
      </c>
      <c r="H136" s="20">
        <f t="shared" si="5"/>
        <v>0</v>
      </c>
      <c r="I136" s="24"/>
      <c r="J136" s="24"/>
      <c r="K136" s="24"/>
      <c r="L136" s="24"/>
      <c r="M136" s="1"/>
      <c r="N136" s="16"/>
      <c r="O136" s="16"/>
      <c r="P136" s="16"/>
      <c r="Q136" s="16"/>
      <c r="R136" s="16"/>
      <c r="S136" s="16"/>
      <c r="T136" s="21" t="s">
        <v>28</v>
      </c>
      <c r="V136" s="58"/>
      <c r="W136" s="58"/>
    </row>
    <row r="137" spans="3:23" s="2" customFormat="1" ht="12" customHeight="1" x14ac:dyDescent="0.25">
      <c r="C137" s="1"/>
      <c r="D137" s="44" t="s">
        <v>297</v>
      </c>
      <c r="E137" s="49" t="s">
        <v>213</v>
      </c>
      <c r="F137" s="60" t="s">
        <v>286</v>
      </c>
      <c r="G137" s="60" t="s">
        <v>298</v>
      </c>
      <c r="H137" s="20">
        <f t="shared" si="5"/>
        <v>0</v>
      </c>
      <c r="I137" s="24"/>
      <c r="J137" s="24"/>
      <c r="K137" s="24"/>
      <c r="L137" s="24"/>
      <c r="M137" s="1"/>
      <c r="N137" s="16"/>
      <c r="O137" s="16"/>
      <c r="P137" s="16"/>
      <c r="Q137" s="16"/>
      <c r="R137" s="16"/>
      <c r="S137" s="16"/>
      <c r="T137" s="21" t="s">
        <v>28</v>
      </c>
      <c r="V137" s="58"/>
      <c r="W137" s="58"/>
    </row>
    <row r="138" spans="3:23" s="2" customFormat="1" ht="12" customHeight="1" x14ac:dyDescent="0.25">
      <c r="C138" s="1"/>
      <c r="D138" s="17" t="s">
        <v>299</v>
      </c>
      <c r="E138" s="18" t="s">
        <v>300</v>
      </c>
      <c r="F138" s="19" t="s">
        <v>286</v>
      </c>
      <c r="G138" s="19" t="s">
        <v>301</v>
      </c>
      <c r="H138" s="20">
        <f t="shared" si="5"/>
        <v>0</v>
      </c>
      <c r="I138" s="20">
        <f>SUM(I139,I144)</f>
        <v>0</v>
      </c>
      <c r="J138" s="20">
        <f>SUM(J139,J144)</f>
        <v>0</v>
      </c>
      <c r="K138" s="20">
        <f>SUM(K139,K144)</f>
        <v>0</v>
      </c>
      <c r="L138" s="20">
        <f>SUM(L139,L144)</f>
        <v>0</v>
      </c>
      <c r="M138" s="1"/>
      <c r="N138" s="16"/>
      <c r="O138" s="16"/>
      <c r="P138" s="16"/>
      <c r="Q138" s="16"/>
      <c r="R138" s="16"/>
      <c r="S138" s="16"/>
      <c r="T138" s="21" t="s">
        <v>28</v>
      </c>
      <c r="V138" s="58"/>
      <c r="W138" s="58"/>
    </row>
    <row r="139" spans="3:23" s="2" customFormat="1" ht="12" customHeight="1" x14ac:dyDescent="0.25">
      <c r="C139" s="1"/>
      <c r="D139" s="44" t="s">
        <v>302</v>
      </c>
      <c r="E139" s="48" t="s">
        <v>201</v>
      </c>
      <c r="F139" s="60" t="s">
        <v>286</v>
      </c>
      <c r="G139" s="60" t="s">
        <v>303</v>
      </c>
      <c r="H139" s="20">
        <f t="shared" si="5"/>
        <v>0</v>
      </c>
      <c r="I139" s="20">
        <f>SUM(I140:I141)</f>
        <v>0</v>
      </c>
      <c r="J139" s="20">
        <f>SUM(J140:J141)</f>
        <v>0</v>
      </c>
      <c r="K139" s="20">
        <f>SUM(K140:K141)</f>
        <v>0</v>
      </c>
      <c r="L139" s="20">
        <f>SUM(L140:L141)</f>
        <v>0</v>
      </c>
      <c r="M139" s="1"/>
      <c r="N139" s="16"/>
      <c r="O139" s="16"/>
      <c r="P139" s="16"/>
      <c r="Q139" s="16"/>
      <c r="R139" s="16"/>
      <c r="S139" s="16"/>
      <c r="T139" s="21" t="s">
        <v>28</v>
      </c>
      <c r="V139" s="58"/>
      <c r="W139" s="58"/>
    </row>
    <row r="140" spans="3:23" s="2" customFormat="1" ht="12" customHeight="1" x14ac:dyDescent="0.25">
      <c r="C140" s="1"/>
      <c r="D140" s="44" t="s">
        <v>304</v>
      </c>
      <c r="E140" s="49" t="s">
        <v>222</v>
      </c>
      <c r="F140" s="60" t="s">
        <v>286</v>
      </c>
      <c r="G140" s="60" t="s">
        <v>305</v>
      </c>
      <c r="H140" s="20">
        <f t="shared" si="5"/>
        <v>0</v>
      </c>
      <c r="I140" s="24"/>
      <c r="J140" s="24"/>
      <c r="K140" s="24"/>
      <c r="L140" s="24"/>
      <c r="M140" s="1"/>
      <c r="N140" s="16"/>
      <c r="O140" s="16"/>
      <c r="P140" s="16"/>
      <c r="Q140" s="16"/>
      <c r="R140" s="16"/>
      <c r="S140" s="16"/>
      <c r="T140" s="21" t="s">
        <v>28</v>
      </c>
      <c r="V140" s="58"/>
      <c r="W140" s="58"/>
    </row>
    <row r="141" spans="3:23" s="2" customFormat="1" ht="12" customHeight="1" x14ac:dyDescent="0.25">
      <c r="C141" s="1"/>
      <c r="D141" s="44" t="s">
        <v>306</v>
      </c>
      <c r="E141" s="49" t="s">
        <v>225</v>
      </c>
      <c r="F141" s="60" t="s">
        <v>286</v>
      </c>
      <c r="G141" s="60" t="s">
        <v>307</v>
      </c>
      <c r="H141" s="20">
        <f t="shared" si="5"/>
        <v>0</v>
      </c>
      <c r="I141" s="20">
        <f>SUM(I142:I143)</f>
        <v>0</v>
      </c>
      <c r="J141" s="20">
        <f>SUM(J142:J143)</f>
        <v>0</v>
      </c>
      <c r="K141" s="20">
        <f>SUM(K142:K143)</f>
        <v>0</v>
      </c>
      <c r="L141" s="20">
        <f>SUM(L142:L143)</f>
        <v>0</v>
      </c>
      <c r="M141" s="1"/>
      <c r="N141" s="16"/>
      <c r="O141" s="16"/>
      <c r="P141" s="16"/>
      <c r="Q141" s="16"/>
      <c r="R141" s="16"/>
      <c r="S141" s="16"/>
      <c r="T141" s="21" t="s">
        <v>28</v>
      </c>
      <c r="V141" s="58"/>
      <c r="W141" s="58"/>
    </row>
    <row r="142" spans="3:23" s="2" customFormat="1" ht="12" customHeight="1" x14ac:dyDescent="0.25">
      <c r="C142" s="1"/>
      <c r="D142" s="44" t="s">
        <v>308</v>
      </c>
      <c r="E142" s="50" t="s">
        <v>231</v>
      </c>
      <c r="F142" s="60" t="s">
        <v>286</v>
      </c>
      <c r="G142" s="60" t="s">
        <v>309</v>
      </c>
      <c r="H142" s="20">
        <f t="shared" si="5"/>
        <v>0</v>
      </c>
      <c r="I142" s="24"/>
      <c r="J142" s="24"/>
      <c r="K142" s="24"/>
      <c r="L142" s="24"/>
      <c r="M142" s="1"/>
      <c r="N142" s="16"/>
      <c r="O142" s="16"/>
      <c r="P142" s="16"/>
      <c r="Q142" s="16"/>
      <c r="R142" s="16"/>
      <c r="S142" s="16"/>
      <c r="T142" s="21" t="s">
        <v>28</v>
      </c>
      <c r="V142" s="58"/>
      <c r="W142" s="58"/>
    </row>
    <row r="143" spans="3:23" s="2" customFormat="1" ht="12" customHeight="1" x14ac:dyDescent="0.25">
      <c r="C143" s="1"/>
      <c r="D143" s="44" t="s">
        <v>310</v>
      </c>
      <c r="E143" s="50" t="s">
        <v>311</v>
      </c>
      <c r="F143" s="60" t="s">
        <v>286</v>
      </c>
      <c r="G143" s="60" t="s">
        <v>312</v>
      </c>
      <c r="H143" s="20">
        <f t="shared" si="5"/>
        <v>0</v>
      </c>
      <c r="I143" s="24"/>
      <c r="J143" s="24"/>
      <c r="K143" s="24"/>
      <c r="L143" s="24"/>
      <c r="M143" s="1"/>
      <c r="N143" s="16"/>
      <c r="O143" s="16"/>
      <c r="P143" s="16"/>
      <c r="Q143" s="16"/>
      <c r="R143" s="16"/>
      <c r="S143" s="16"/>
      <c r="T143" s="21" t="s">
        <v>28</v>
      </c>
      <c r="V143" s="58"/>
      <c r="W143" s="58"/>
    </row>
    <row r="144" spans="3:23" s="2" customFormat="1" ht="12" customHeight="1" x14ac:dyDescent="0.25">
      <c r="C144" s="1"/>
      <c r="D144" s="44" t="s">
        <v>313</v>
      </c>
      <c r="E144" s="48" t="s">
        <v>263</v>
      </c>
      <c r="F144" s="60" t="s">
        <v>286</v>
      </c>
      <c r="G144" s="60" t="s">
        <v>314</v>
      </c>
      <c r="H144" s="20">
        <f t="shared" si="5"/>
        <v>0</v>
      </c>
      <c r="I144" s="20">
        <f>SUM(I145,I147)</f>
        <v>0</v>
      </c>
      <c r="J144" s="20">
        <f>SUM(J145,J147)</f>
        <v>0</v>
      </c>
      <c r="K144" s="20">
        <f>SUM(K145,K147)</f>
        <v>0</v>
      </c>
      <c r="L144" s="20">
        <f>SUM(L145,L147)</f>
        <v>0</v>
      </c>
      <c r="M144" s="1"/>
      <c r="N144" s="16"/>
      <c r="O144" s="16"/>
      <c r="P144" s="16"/>
      <c r="Q144" s="16"/>
      <c r="R144" s="16"/>
      <c r="S144" s="16"/>
      <c r="T144" s="21" t="s">
        <v>28</v>
      </c>
      <c r="V144" s="58"/>
      <c r="W144" s="58"/>
    </row>
    <row r="145" spans="3:23" s="2" customFormat="1" ht="12" customHeight="1" x14ac:dyDescent="0.25">
      <c r="C145" s="1"/>
      <c r="D145" s="44" t="s">
        <v>315</v>
      </c>
      <c r="E145" s="49" t="s">
        <v>207</v>
      </c>
      <c r="F145" s="60" t="s">
        <v>286</v>
      </c>
      <c r="G145" s="60" t="s">
        <v>316</v>
      </c>
      <c r="H145" s="20">
        <f t="shared" si="5"/>
        <v>0</v>
      </c>
      <c r="I145" s="24"/>
      <c r="J145" s="24"/>
      <c r="K145" s="24"/>
      <c r="L145" s="24"/>
      <c r="M145" s="1"/>
      <c r="N145" s="16"/>
      <c r="O145" s="16"/>
      <c r="P145" s="16"/>
      <c r="Q145" s="16"/>
      <c r="R145" s="16"/>
      <c r="S145" s="16"/>
      <c r="T145" s="21" t="s">
        <v>28</v>
      </c>
      <c r="V145" s="58"/>
      <c r="W145" s="58"/>
    </row>
    <row r="146" spans="3:23" s="2" customFormat="1" ht="12" customHeight="1" x14ac:dyDescent="0.25">
      <c r="C146" s="1"/>
      <c r="D146" s="44" t="s">
        <v>317</v>
      </c>
      <c r="E146" s="50" t="s">
        <v>295</v>
      </c>
      <c r="F146" s="60" t="s">
        <v>286</v>
      </c>
      <c r="G146" s="60" t="s">
        <v>318</v>
      </c>
      <c r="H146" s="20">
        <f t="shared" si="5"/>
        <v>0</v>
      </c>
      <c r="I146" s="24"/>
      <c r="J146" s="24"/>
      <c r="K146" s="24"/>
      <c r="L146" s="24"/>
      <c r="M146" s="1"/>
      <c r="N146" s="16"/>
      <c r="O146" s="16"/>
      <c r="P146" s="16"/>
      <c r="Q146" s="16"/>
      <c r="R146" s="16"/>
      <c r="S146" s="16"/>
      <c r="T146" s="21" t="s">
        <v>28</v>
      </c>
      <c r="V146" s="58"/>
      <c r="W146" s="58"/>
    </row>
    <row r="147" spans="3:23" s="2" customFormat="1" ht="12" customHeight="1" x14ac:dyDescent="0.25">
      <c r="C147" s="1"/>
      <c r="D147" s="44" t="s">
        <v>319</v>
      </c>
      <c r="E147" s="49" t="s">
        <v>213</v>
      </c>
      <c r="F147" s="60" t="s">
        <v>286</v>
      </c>
      <c r="G147" s="60" t="s">
        <v>320</v>
      </c>
      <c r="H147" s="20">
        <f t="shared" si="5"/>
        <v>0</v>
      </c>
      <c r="I147" s="24"/>
      <c r="J147" s="24"/>
      <c r="K147" s="24"/>
      <c r="L147" s="24"/>
      <c r="M147" s="1"/>
      <c r="N147" s="16"/>
      <c r="O147" s="16"/>
      <c r="P147" s="16"/>
      <c r="Q147" s="16"/>
      <c r="R147" s="16"/>
      <c r="S147" s="16"/>
      <c r="T147" s="21" t="s">
        <v>28</v>
      </c>
      <c r="V147" s="58"/>
      <c r="W147" s="58"/>
    </row>
    <row r="148" spans="3:23" s="2" customFormat="1" ht="12" customHeight="1" x14ac:dyDescent="0.25">
      <c r="C148" s="1"/>
      <c r="D148" s="17" t="s">
        <v>321</v>
      </c>
      <c r="E148" s="18" t="s">
        <v>322</v>
      </c>
      <c r="F148" s="19" t="s">
        <v>286</v>
      </c>
      <c r="G148" s="19" t="s">
        <v>323</v>
      </c>
      <c r="H148" s="20">
        <f t="shared" si="5"/>
        <v>4965.4225489800001</v>
      </c>
      <c r="I148" s="20">
        <f>SUM(I149:I150)</f>
        <v>6.2518440000000002</v>
      </c>
      <c r="J148" s="20">
        <f>SUM(J149:J150)</f>
        <v>4464.2440547879996</v>
      </c>
      <c r="K148" s="20">
        <f>SUM(K149:K150)</f>
        <v>333.18628975200005</v>
      </c>
      <c r="L148" s="20">
        <f>SUM(L149:L150)</f>
        <v>161.74036043999999</v>
      </c>
      <c r="M148" s="1"/>
      <c r="N148" s="16"/>
      <c r="O148" s="16"/>
      <c r="P148" s="16"/>
      <c r="Q148" s="16"/>
      <c r="R148" s="16"/>
      <c r="S148" s="16"/>
      <c r="T148" s="21" t="s">
        <v>28</v>
      </c>
      <c r="V148" s="58"/>
      <c r="W148" s="58"/>
    </row>
    <row r="149" spans="3:23" s="2" customFormat="1" ht="12" customHeight="1" x14ac:dyDescent="0.25">
      <c r="C149" s="1"/>
      <c r="D149" s="44" t="s">
        <v>324</v>
      </c>
      <c r="E149" s="48" t="s">
        <v>201</v>
      </c>
      <c r="F149" s="60" t="s">
        <v>286</v>
      </c>
      <c r="G149" s="60" t="s">
        <v>325</v>
      </c>
      <c r="H149" s="20">
        <f t="shared" si="5"/>
        <v>0</v>
      </c>
      <c r="I149" s="24"/>
      <c r="J149" s="24"/>
      <c r="K149" s="24"/>
      <c r="L149" s="24"/>
      <c r="M149" s="1"/>
      <c r="N149" s="16"/>
      <c r="O149" s="16"/>
      <c r="P149" s="16"/>
      <c r="Q149" s="16"/>
      <c r="R149" s="16"/>
      <c r="S149" s="16"/>
      <c r="T149" s="21" t="s">
        <v>28</v>
      </c>
      <c r="V149" s="58"/>
      <c r="W149" s="58"/>
    </row>
    <row r="150" spans="3:23" s="2" customFormat="1" ht="12" customHeight="1" x14ac:dyDescent="0.25">
      <c r="C150" s="1"/>
      <c r="D150" s="44" t="s">
        <v>326</v>
      </c>
      <c r="E150" s="48" t="s">
        <v>204</v>
      </c>
      <c r="F150" s="60" t="s">
        <v>286</v>
      </c>
      <c r="G150" s="60" t="s">
        <v>327</v>
      </c>
      <c r="H150" s="20">
        <f t="shared" si="5"/>
        <v>4965.4225489800001</v>
      </c>
      <c r="I150" s="20">
        <f>SUM(I151:I152)</f>
        <v>6.2518440000000002</v>
      </c>
      <c r="J150" s="20">
        <f>SUM(J151:J152)</f>
        <v>4464.2440547879996</v>
      </c>
      <c r="K150" s="20">
        <f>SUM(K151:K152)</f>
        <v>333.18628975200005</v>
      </c>
      <c r="L150" s="20">
        <f>SUM(L151:L152)</f>
        <v>161.74036043999999</v>
      </c>
      <c r="M150" s="1"/>
      <c r="N150" s="16"/>
      <c r="O150" s="16"/>
      <c r="P150" s="16"/>
      <c r="Q150" s="16"/>
      <c r="R150" s="16"/>
      <c r="S150" s="16"/>
      <c r="T150" s="21" t="s">
        <v>28</v>
      </c>
      <c r="V150" s="58"/>
      <c r="W150" s="58"/>
    </row>
    <row r="151" spans="3:23" s="2" customFormat="1" ht="12" customHeight="1" x14ac:dyDescent="0.25">
      <c r="C151" s="1"/>
      <c r="D151" s="44" t="s">
        <v>328</v>
      </c>
      <c r="E151" s="49" t="s">
        <v>279</v>
      </c>
      <c r="F151" s="60" t="s">
        <v>286</v>
      </c>
      <c r="G151" s="60" t="s">
        <v>329</v>
      </c>
      <c r="H151" s="20">
        <f t="shared" si="5"/>
        <v>4038.4018276439997</v>
      </c>
      <c r="I151" s="24"/>
      <c r="J151" s="24">
        <f>J129*54523.19*1.2/1000</f>
        <v>4038.4018276439997</v>
      </c>
      <c r="K151" s="24"/>
      <c r="L151" s="24"/>
      <c r="M151" s="1"/>
      <c r="N151" s="16"/>
      <c r="O151" s="16"/>
      <c r="P151" s="16"/>
      <c r="Q151" s="16"/>
      <c r="R151" s="16"/>
      <c r="S151" s="16"/>
      <c r="T151" s="21" t="s">
        <v>28</v>
      </c>
      <c r="V151" s="57">
        <f>январь!H151+февраль!H151+март!H151+апрель!H144+май!H151+июнь!H151+июль!H145+август!H151+сентябрь!H151</f>
        <v>36345.616448795998</v>
      </c>
      <c r="W151" s="58">
        <f>V151/1.2</f>
        <v>30288.013707329999</v>
      </c>
    </row>
    <row r="152" spans="3:23" s="2" customFormat="1" ht="12" customHeight="1" x14ac:dyDescent="0.25">
      <c r="C152" s="1"/>
      <c r="D152" s="44" t="s">
        <v>330</v>
      </c>
      <c r="E152" s="49" t="s">
        <v>213</v>
      </c>
      <c r="F152" s="60" t="s">
        <v>286</v>
      </c>
      <c r="G152" s="60" t="s">
        <v>331</v>
      </c>
      <c r="H152" s="20">
        <f t="shared" si="5"/>
        <v>927.02072133600007</v>
      </c>
      <c r="I152" s="24">
        <f>I130*107.42*1.2/1000</f>
        <v>6.2518440000000002</v>
      </c>
      <c r="J152" s="24">
        <f>J130*107.42*1.2/1000</f>
        <v>425.84222714399993</v>
      </c>
      <c r="K152" s="24">
        <f>K130*107.42*1.2/1000</f>
        <v>333.18628975200005</v>
      </c>
      <c r="L152" s="24">
        <f>L130*107.42*1.2/1000</f>
        <v>161.74036043999999</v>
      </c>
      <c r="M152" s="1"/>
      <c r="N152" s="16"/>
      <c r="O152" s="16"/>
      <c r="P152" s="16"/>
      <c r="Q152" s="16"/>
      <c r="R152" s="16"/>
      <c r="S152" s="16"/>
      <c r="T152" s="21" t="s">
        <v>28</v>
      </c>
      <c r="V152" s="57">
        <f>январь!H152+февраль!H152+март!H152+апрель!H145+май!H152+июнь!H152+июль!H146+август!H152+сентябрь!H152</f>
        <v>9842.5801601759995</v>
      </c>
      <c r="W152" s="58">
        <f>V152/1.2</f>
        <v>8202.1501334799996</v>
      </c>
    </row>
  </sheetData>
  <mergeCells count="11">
    <mergeCell ref="I11:L11"/>
    <mergeCell ref="D11:D12"/>
    <mergeCell ref="E11:E12"/>
    <mergeCell ref="F11:F12"/>
    <mergeCell ref="G11:G12"/>
    <mergeCell ref="H11:H12"/>
    <mergeCell ref="D14:F14"/>
    <mergeCell ref="D54:F54"/>
    <mergeCell ref="D94:F94"/>
    <mergeCell ref="D98:F98"/>
    <mergeCell ref="D131:F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2024-01-25T11:17:37Z</dcterms:modified>
</cp:coreProperties>
</file>